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1160" activeTab="0"/>
  </bookViews>
  <sheets>
    <sheet name="СВОД" sheetId="1" r:id="rId1"/>
  </sheets>
  <definedNames>
    <definedName name="_xlfn.AGGREGATE" hidden="1">#NAME?</definedName>
    <definedName name="_xlnm.Print_Titles" localSheetId="0">'СВОД'!$8:$9</definedName>
    <definedName name="_xlnm.Print_Area" localSheetId="0">'СВОД'!$B$1:$K$248</definedName>
  </definedNames>
  <calcPr fullCalcOnLoad="1"/>
</workbook>
</file>

<file path=xl/sharedStrings.xml><?xml version="1.0" encoding="utf-8"?>
<sst xmlns="http://schemas.openxmlformats.org/spreadsheetml/2006/main" count="689" uniqueCount="457">
  <si>
    <t>Загальний фонд</t>
  </si>
  <si>
    <t>Спеціальний фонд</t>
  </si>
  <si>
    <t>2000</t>
  </si>
  <si>
    <t xml:space="preserve">Охорона здоров'я </t>
  </si>
  <si>
    <t>Цільові видатки на лікування хворих на цукровий  та нецукровий діабет</t>
  </si>
  <si>
    <t>0100000</t>
  </si>
  <si>
    <t>3000</t>
  </si>
  <si>
    <t>Соціальний захист та соціальне забезпечення</t>
  </si>
  <si>
    <t>0110000</t>
  </si>
  <si>
    <t>8000</t>
  </si>
  <si>
    <t>Департамент міжнародного співробітництва та регіонального розвитку ОДА</t>
  </si>
  <si>
    <t>7000</t>
  </si>
  <si>
    <t>Управління у справах національностей та релігій ОДА</t>
  </si>
  <si>
    <t>Департамент інформаційної діяльності та комунікацій з громадськістю ОДА</t>
  </si>
  <si>
    <t>7300</t>
  </si>
  <si>
    <t>1040</t>
  </si>
  <si>
    <t>Інші заклади та заходи</t>
  </si>
  <si>
    <t>0700000</t>
  </si>
  <si>
    <t>0710000</t>
  </si>
  <si>
    <t>0712000</t>
  </si>
  <si>
    <t>0763</t>
  </si>
  <si>
    <t>Інші програми, заклади та заходи у сфері охорони здоров'я </t>
  </si>
  <si>
    <t>Централізовані заходи з лікування хворих на цукровий та нецукровий діабет</t>
  </si>
  <si>
    <t>0712150</t>
  </si>
  <si>
    <t>0712144</t>
  </si>
  <si>
    <t>0800000</t>
  </si>
  <si>
    <t>0810000</t>
  </si>
  <si>
    <t>0813000</t>
  </si>
  <si>
    <t>0813121</t>
  </si>
  <si>
    <t>0813122</t>
  </si>
  <si>
    <t>0813123</t>
  </si>
  <si>
    <t>0813131</t>
  </si>
  <si>
    <t>0813140</t>
  </si>
  <si>
    <t>Заходи державної політики із забезпечення рівних прав та можливостей жіной та чоловіків</t>
  </si>
  <si>
    <t>Заходи державної політики з питань сім'ї</t>
  </si>
  <si>
    <t>Здійснення заходів та реалізація проектів на виконання Державної цільової соціальної програми "Молодь України"</t>
  </si>
  <si>
    <t>1090</t>
  </si>
  <si>
    <t>0829</t>
  </si>
  <si>
    <t>Інші заклади та заходи в галузі культури і мистецтва</t>
  </si>
  <si>
    <t>0830</t>
  </si>
  <si>
    <t xml:space="preserve">2318420 </t>
  </si>
  <si>
    <t>8420</t>
  </si>
  <si>
    <t>Інші заходи у сфері засобів масової інформації</t>
  </si>
  <si>
    <t>Сільське, лісове, рибне господарство та мисливство</t>
  </si>
  <si>
    <t>0421</t>
  </si>
  <si>
    <t>Реалізація програм в галузі сільського господарства</t>
  </si>
  <si>
    <t>Інша діяльність</t>
  </si>
  <si>
    <t>Бюджетні позички  суб'єктам господарювання  та їх повернення</t>
  </si>
  <si>
    <t>8861</t>
  </si>
  <si>
    <t xml:space="preserve">0490                </t>
  </si>
  <si>
    <t>8862</t>
  </si>
  <si>
    <t>8842</t>
  </si>
  <si>
    <t>8831</t>
  </si>
  <si>
    <t>8832</t>
  </si>
  <si>
    <t>2500000</t>
  </si>
  <si>
    <t>2510000</t>
  </si>
  <si>
    <t>Економічна діяльність</t>
  </si>
  <si>
    <t>Будівництво та регіональний розвиток</t>
  </si>
  <si>
    <t>Реалізація інших заходів щодо соціально-економічного розвитку територій</t>
  </si>
  <si>
    <t xml:space="preserve">0490 </t>
  </si>
  <si>
    <t>2517600</t>
  </si>
  <si>
    <t>7600</t>
  </si>
  <si>
    <t>Інші програми та заходи, пов'язані з економічною діяльністю</t>
  </si>
  <si>
    <t>2517690</t>
  </si>
  <si>
    <t>7690</t>
  </si>
  <si>
    <t xml:space="preserve">0490             </t>
  </si>
  <si>
    <t>Інша економічна діяльність</t>
  </si>
  <si>
    <t>7693</t>
  </si>
  <si>
    <t>Обласна програма підтримки утримання об’єктів спільної  власності територіальних громад області на 2018-2022 роки</t>
  </si>
  <si>
    <t>Охорона навколишнього природного середовища</t>
  </si>
  <si>
    <t>0540</t>
  </si>
  <si>
    <t xml:space="preserve">Інша діяльність у сфері екології та охорони природних ресурсів </t>
  </si>
  <si>
    <t>Інші заходи, пов'язані з економічною діяльністю</t>
  </si>
  <si>
    <t>Захист населення і територій від надзвичайних ситуацій техногенного та природного характеру</t>
  </si>
  <si>
    <t>0320</t>
  </si>
  <si>
    <t>0600000</t>
  </si>
  <si>
    <t>0610000</t>
  </si>
  <si>
    <t>0611000</t>
  </si>
  <si>
    <t>Освіта</t>
  </si>
  <si>
    <t>0990</t>
  </si>
  <si>
    <t>Інші програми, заклади та заходи у сфері освіти</t>
  </si>
  <si>
    <t>0613000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</si>
  <si>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</si>
  <si>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0110180</t>
  </si>
  <si>
    <t>0180</t>
  </si>
  <si>
    <t>Інша діяльність у сфері державного управління</t>
  </si>
  <si>
    <t>Фізична культура і спорт</t>
  </si>
  <si>
    <t>Проведення спортивної роботи в регіоні</t>
  </si>
  <si>
    <t xml:space="preserve">Проведення навчально-тренувальних зборів і змагань з неолімпійських видів спорту </t>
  </si>
  <si>
    <t>Підтримка і розвиток спортивної інфраструктури</t>
  </si>
  <si>
    <t>Підтримка фізкультурно-спортивного руху</t>
  </si>
  <si>
    <t>0422</t>
  </si>
  <si>
    <t>Кредитування</t>
  </si>
  <si>
    <t>8830</t>
  </si>
  <si>
    <t>8840</t>
  </si>
  <si>
    <t>0110100</t>
  </si>
  <si>
    <t>0100</t>
  </si>
  <si>
    <t>Державне управління</t>
  </si>
  <si>
    <t>Фінансова підтримка театрів</t>
  </si>
  <si>
    <t>Забезпечення діяльності бібліотек</t>
  </si>
  <si>
    <t>Забезпечення діяльності музеїв і виставок</t>
  </si>
  <si>
    <t>Забезпечення діяльності заповідників</t>
  </si>
  <si>
    <t>0813120</t>
  </si>
  <si>
    <t>Здійснення соціальної роботи з вразливими категоріями населення</t>
  </si>
  <si>
    <t>0813130</t>
  </si>
  <si>
    <t>Реалізація державної політики у молодіжній сфері</t>
  </si>
  <si>
    <t>Соціальний захист ветеранів війни та праці</t>
  </si>
  <si>
    <t>0113240</t>
  </si>
  <si>
    <t>3240</t>
  </si>
  <si>
    <t>0113242</t>
  </si>
  <si>
    <t>Інші заходи у сфері соціального захисту і соціального забезпечення</t>
  </si>
  <si>
    <t>Інші програми та заходи у сфері освіти</t>
  </si>
  <si>
    <t>0712152</t>
  </si>
  <si>
    <t>Інші програми та заходи у сфері охорони здоров'я</t>
  </si>
  <si>
    <t>0813190</t>
  </si>
  <si>
    <t>0813192</t>
  </si>
  <si>
    <t>0813242</t>
  </si>
  <si>
    <t>Інші заходи у сфері соціальнго захисту і соціального забезпечення</t>
  </si>
  <si>
    <t>1014082</t>
  </si>
  <si>
    <t>Інші заходи в галузі культури і мистецтва</t>
  </si>
  <si>
    <t>Заходи із запобігання та ліквідації надзвичайних ситуацій та наслідків стихійного лиха</t>
  </si>
  <si>
    <t>2517300</t>
  </si>
  <si>
    <t>7370</t>
  </si>
  <si>
    <t>усього</t>
  </si>
  <si>
    <t>у тому числі бюджет розвитку</t>
  </si>
  <si>
    <t>Код ТПКВКМБ</t>
  </si>
  <si>
    <t>Код ФКВКБ</t>
  </si>
  <si>
    <t>Найменування місцевої/регіональної програми</t>
  </si>
  <si>
    <t>Усього</t>
  </si>
  <si>
    <t>0490</t>
  </si>
  <si>
    <t>Комплексна прогарама створення та розвитку геоінформаційної системиуправління та містобудівного кадастру Вінницької області на 2016-2020 рр.</t>
  </si>
  <si>
    <t>1216084</t>
  </si>
  <si>
    <t>6084</t>
  </si>
  <si>
    <t>«Комплексна регіональна програма пільгового довготермінового кредитування громадян, які потребують поліпшення житлових умов у Вінницькій області на 2018-2022 роки» (обслуговування кредиту)</t>
  </si>
  <si>
    <t>Заходи з енергозбереження</t>
  </si>
  <si>
    <t xml:space="preserve">Програма енергозбереження для населення та об’єднань співвласників багатоквартирних будинків (ОСББ) Вінницької області на 2015-2019 роки
</t>
  </si>
  <si>
    <t>Програма підвищення енергоефективності та зменшення споживання енергоресурсів у Вінницькій області на 2017-2022 роки</t>
  </si>
  <si>
    <t>1218821</t>
  </si>
  <si>
    <t>8821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</si>
  <si>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</si>
  <si>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1218822</t>
  </si>
  <si>
    <t>8822</t>
  </si>
  <si>
    <t>1218820</t>
  </si>
  <si>
    <t>Пільгові довгострокові кредити молодим сім’ям та одиноким молодим громадян  на будівництво/придбання житла  та їх повернення</t>
  </si>
  <si>
    <t>1218860</t>
  </si>
  <si>
    <t>1218862</t>
  </si>
  <si>
    <t>Сприяння розвитку малого і середнього підприємництва</t>
  </si>
  <si>
    <t>0813240</t>
  </si>
  <si>
    <t>Обласна програма «Розвиток системи екстренної медичної допомоги Вінницької області до 2020 року»</t>
  </si>
  <si>
    <t>Департамент соціальної та молодіжної політики  ОДА</t>
  </si>
  <si>
    <t>Управління дорожнього господарства ОДА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</si>
  <si>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</si>
  <si>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</si>
  <si>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Регіональна програма розвитку автомобільних доріг Вінницької області на 2019-2023 роки</t>
  </si>
  <si>
    <t>7622</t>
  </si>
  <si>
    <t>Реалізація програм і заходів в галузі туризму та курортів</t>
  </si>
  <si>
    <t>7620</t>
  </si>
  <si>
    <t>Розвиток готельного господарства та туризму</t>
  </si>
  <si>
    <t>02100000000</t>
  </si>
  <si>
    <t>(код бюджету)</t>
  </si>
  <si>
    <t xml:space="preserve">Найменування головного розпорядника коштів місцевого бюджету/ відповідального виконавця, найменування бюджетної програми 
згідно з Типовою програмною класифікацією видатків та кредитування місцевого бюджету 
</t>
  </si>
  <si>
    <t>Код програмної класифікації видатків та кредитування місцевого бюджету</t>
  </si>
  <si>
    <t>Дата і номер документа, яким затверджено місцеву регіональну програму</t>
  </si>
  <si>
    <t>Повернення  пільгових довгострокових кредитів, наданих молодим сім’ям та одиноким молодим громадянам на будівництво/ придбання житла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</si>
  <si>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</si>
  <si>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</si>
  <si>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Повернення   довгострокових кредитів, наданих громадянам на будівництво /  реконструкцію / придбання житла</t>
  </si>
  <si>
    <t>Надання бюджетних позичок суб'єктам господарювання</t>
  </si>
  <si>
    <t>Повернення бюджетних позичок, наданих суб'єктам господарювання</t>
  </si>
  <si>
    <t>2517000</t>
  </si>
  <si>
    <t>Реалізація програм у галузі лісового господарства і мисливства</t>
  </si>
  <si>
    <t>0117600</t>
  </si>
  <si>
    <t>0117680</t>
  </si>
  <si>
    <t>7680</t>
  </si>
  <si>
    <t>Членські внески до асоціацій органів місцевого самоврядування</t>
  </si>
  <si>
    <t>0611140</t>
  </si>
  <si>
    <t xml:space="preserve">Підвищення кваліфікації, перепідготовка кадрів  закладами післядипломної освіти </t>
  </si>
  <si>
    <t>0611120</t>
  </si>
  <si>
    <t>0813133</t>
  </si>
  <si>
    <t>Інші заходи та заклади молодіжної політики</t>
  </si>
  <si>
    <t>Комплексна цільова програма соціального захисту населення Вінницької області на 2019-2021 роки</t>
  </si>
  <si>
    <t>Програма підтримки утримання об'єктів спільної власності територіальних громад області, які орендуються/експлуатуються окремими органами виконавчої влади на 2018 - 2021 роки</t>
  </si>
  <si>
    <t xml:space="preserve">Регіональна екологічна бюджетна програма на 2019-2023 роки </t>
  </si>
  <si>
    <t>Фінансова підтримка засобів масової інформації</t>
  </si>
  <si>
    <t>Департамент охорони здоров'я та реабілітації ОДА</t>
  </si>
  <si>
    <t>Комплексна оборонно-правоохоронна програма Вінницької області на 2021-2025 роки</t>
  </si>
  <si>
    <t>Обласна цільова соціальна програма національно-патріотичного виховання дітей та молоді 
на 2021 – 2025 роки</t>
  </si>
  <si>
    <t>Програма економічного і соціального розвитку Вінницької області на 2021 рік</t>
  </si>
  <si>
    <t>Програма розвитку туризму у Вінницькій області на 2021 – 2027 роки</t>
  </si>
  <si>
    <t>Утримання центрів фізичної культури і спорту осіб з інвалідністю і реабілітаційних шкіл</t>
  </si>
  <si>
    <t>Проведення навчально-тренувальних зборів і змагань та заходів зі спорту осіб з інвалідністю</t>
  </si>
  <si>
    <t>Здійснення фізкультурно-спортивної та реабілітаційної роботи серед осіб з інвалідністю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</si>
  <si>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</si>
  <si>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</si>
  <si>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 xml:space="preserve">Фінансова підтримка дитячо-юнацьких спортивних шкіл  фізкультурно-спортивних товариств </t>
  </si>
  <si>
    <t>Утримання та фінансова підтримка спортивних споруд</t>
  </si>
  <si>
    <t>Забезпечення підготовки спортсменів школами вищої спортивної майстерності</t>
  </si>
  <si>
    <t>Культура і мистецтво</t>
  </si>
  <si>
    <t>Програма розвитку культури Вінницької області на 2018-2022 роки</t>
  </si>
  <si>
    <t>0113000</t>
  </si>
  <si>
    <t>0470</t>
  </si>
  <si>
    <t>0810</t>
  </si>
  <si>
    <t xml:space="preserve">0810 </t>
  </si>
  <si>
    <t xml:space="preserve">0411    </t>
  </si>
  <si>
    <t>1030</t>
  </si>
  <si>
    <t>Обласна цільова соціальна програма підтримки молодіжного технічного скаутського руху IT-SCOUTS на 2021-2025 роки</t>
  </si>
  <si>
    <t>Обласна цільова соціальна програма оздоровлення, відпочинку дітей, розвитку мережі дитячих закладів оздоровлення та відпочинку на 2020-2024 роки</t>
  </si>
  <si>
    <t>Департамент  з питань оборонної роботи, цивільного захисту та взаємодії з правоохоронними органами Вінницької ОДА</t>
  </si>
  <si>
    <t xml:space="preserve">0133      </t>
  </si>
  <si>
    <t>0133</t>
  </si>
  <si>
    <t>Програма розвитку міжнародного та транскордонного співробітництва Вінницької області на 2021-2027 роки</t>
  </si>
  <si>
    <t>1218861</t>
  </si>
  <si>
    <t>Утримання та забезпечення діяльності центрів соціальних служб</t>
  </si>
  <si>
    <t>Надання фінансової підтримки громадським об'єднанням ветеранів і осіб з інвалідністю, діяльність яких  має соціальну спрямованість</t>
  </si>
  <si>
    <t>Фінансова підтримка спортивних споруд, які належать громадським об'єднанням фізкультурно-спортивної спрямованості</t>
  </si>
  <si>
    <t>Фінансова підтримка регіональних всеукраїнських об'єднань фізкультурно-спортивної спрямованості для проведення навчально-тренувальної та спортивної роботи</t>
  </si>
  <si>
    <t>0611070</t>
  </si>
  <si>
    <t xml:space="preserve">0960   </t>
  </si>
  <si>
    <t>Надання позашкільної освіти  закладами позашкільної  освіти, заходи із позашкільної роботи з дітьми</t>
  </si>
  <si>
    <t xml:space="preserve">0950          </t>
  </si>
  <si>
    <t>0611101</t>
  </si>
  <si>
    <t xml:space="preserve">0941 </t>
  </si>
  <si>
    <t>Підготовка кадрів  закладами фахової передвищої освіти за рахунок коштів місцевого бюджету</t>
  </si>
  <si>
    <t>0611142</t>
  </si>
  <si>
    <t xml:space="preserve">Перший заступник голови обласної Ради                                                                                                                             </t>
  </si>
  <si>
    <t>В.КІСТІОН</t>
  </si>
  <si>
    <t>Надання пільгових довгострокових кредитів молодим сім’ям та одиноким молодим громадянам на будівництво/реконструкцію/придбання житла</t>
  </si>
  <si>
    <t>Департамент фінансів ОДА</t>
  </si>
  <si>
    <t>Субвенція з місцевого бюджету державному бюджету на виконання програм соціально-економічного розвитку регіонів</t>
  </si>
  <si>
    <t>Програма підтримки утримання об'єктів спільної комунальної власності територіальних громад області, які орендуються/експлуатуються окремими органами виконавчої влади на 2018-2021 роки</t>
  </si>
  <si>
    <t>Регіональна екологічна бюджетна програма на 2019 - 2023 роки</t>
  </si>
  <si>
    <t>0718312</t>
  </si>
  <si>
    <t>0512</t>
  </si>
  <si>
    <t xml:space="preserve">Утилізація відходів </t>
  </si>
  <si>
    <t>0511</t>
  </si>
  <si>
    <t>Охорона та раціональне використання природних ресурсів</t>
  </si>
  <si>
    <t>на виконання заходів Регіональної екологічної бюджетної програми на 2019 - 2023 роки</t>
  </si>
  <si>
    <t xml:space="preserve">на виконання заходів Комплексної оборонно-правоохоронної програми Вінницької області на 2021-2025 роки </t>
  </si>
  <si>
    <t>Програма підтримки діяльності національно-культурних товариств області, забезпечення міжконфесійної злагоди і духовно-морального розвитку Вінниччини та співпраці із закордонними українцями на період 2021-2024 роки</t>
  </si>
  <si>
    <t>Рішення 37 сесії обласної Ради 7 скликання від 05.03.2019 р № 750 (зі змінами)</t>
  </si>
  <si>
    <t>Інші субвенції з місцевого бюджету                                        (в частині міжбюджетного трансферту)</t>
  </si>
  <si>
    <t>Рішення 44 сесії обласної Ради 7 скликання від 23.07.2020 № 948 (зі змінами)</t>
  </si>
  <si>
    <t>Департамент гуманітарної політики ОДА</t>
  </si>
  <si>
    <t>0614082</t>
  </si>
  <si>
    <t xml:space="preserve">0829 </t>
  </si>
  <si>
    <r>
      <t xml:space="preserve">Інші субвенції з місцевого бюджету                                        </t>
    </r>
    <r>
      <rPr>
        <sz val="12"/>
        <color indexed="10"/>
        <rFont val="Times New Roman"/>
        <family val="1"/>
      </rPr>
      <t>(в частині міжбюджетного трансферту)</t>
    </r>
  </si>
  <si>
    <t>Рішення 27 сесії обласної Ради 7 скликання від 20.12.2017 № 516 (зі змінами)</t>
  </si>
  <si>
    <t>Обласна програма «Підтримка та розвиток галузі охорони здоров'я Вінниччини» на 2021-2025 роки</t>
  </si>
  <si>
    <t>Рішення 6 сесії обласної Ради 8 скликання від 21.02.2021 № 95</t>
  </si>
  <si>
    <t>(грн)</t>
  </si>
  <si>
    <t>Рішення 45 сесії обласної Ради 7 скликання від 24.09.2020 р № 978 (зі змінами)</t>
  </si>
  <si>
    <t>0611020</t>
  </si>
  <si>
    <t>Надання загальної середньої освіти за рахунок коштів місцевого бюджету</t>
  </si>
  <si>
    <t>0611021</t>
  </si>
  <si>
    <t>0921</t>
  </si>
  <si>
    <t>Надання загальної середньої освіти закладами загальної середньої освіти</t>
  </si>
  <si>
    <t>0611022</t>
  </si>
  <si>
    <t>0922</t>
  </si>
  <si>
    <t>Надання загальної середньої освіти спеціальними закладами загальної середньої освіти для дітей,які потребують корекції фізичного та/або розумового розвитку</t>
  </si>
  <si>
    <t>0611023</t>
  </si>
  <si>
    <t>Надання загальної середньої освіти спеціалізованими закладами загальної середньої освіти</t>
  </si>
  <si>
    <t>0611025</t>
  </si>
  <si>
    <t xml:space="preserve">0922     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</si>
  <si>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</si>
  <si>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0611030</t>
  </si>
  <si>
    <t>Надання загальної середньої освіти за рахунок освітньої субвенції</t>
  </si>
  <si>
    <t>0611031</t>
  </si>
  <si>
    <t>0611032</t>
  </si>
  <si>
    <t>0611033</t>
  </si>
  <si>
    <t>0611035</t>
  </si>
  <si>
    <t>0611043</t>
  </si>
  <si>
    <t>Обласна цільова соціальна програма національно-патріотичного виховання дітей та молоді на 2021 - 2025 роки</t>
  </si>
  <si>
    <t xml:space="preserve">Рішення 4 сесії обласної Ради 8 скликання від 29.01.2021 № 29 (зі змінами)
</t>
  </si>
  <si>
    <t>0611090</t>
  </si>
  <si>
    <t xml:space="preserve">Підготовка кадрів  закладами професійної (професійно-технічної) освіти та іншими закладами освіти  </t>
  </si>
  <si>
    <t>0611091</t>
  </si>
  <si>
    <t xml:space="preserve">0930    </t>
  </si>
  <si>
    <t>Підготовка кадрів  закладами професійної (професійно-технічної) освіти та іншими закладами освіти  за рахунок коштів місцевого бюджету</t>
  </si>
  <si>
    <t>0611092</t>
  </si>
  <si>
    <t>0930</t>
  </si>
  <si>
    <t>Підготовка кадрів закладами професійної (професійно-технічної) освіти та іншими закладами освіти за рахунок освтіньої субвенції</t>
  </si>
  <si>
    <t>0611100</t>
  </si>
  <si>
    <t xml:space="preserve">Підготовка кадрів  закладами фахової передвищої освіти </t>
  </si>
  <si>
    <t>Регіональна програма "Студентський гуртожиток" на 2021-2025 роки</t>
  </si>
  <si>
    <t>Регіональна програма підготовки бакалаврів, молодших бакалаврів, фахових молодших бакалаврів та молодших спеціалістів на 2021-2025 роки в закладах освіти, які фінансуються з обласного бюджету</t>
  </si>
  <si>
    <t>0611102</t>
  </si>
  <si>
    <t>0941</t>
  </si>
  <si>
    <t>Підготовка кадрів  закладами фахової передвищої освіти за рахунок освітньої субвенції</t>
  </si>
  <si>
    <t>Обласна цільова програма роботи з обдарованою молоддю на 2018-2022 роки</t>
  </si>
  <si>
    <t>Обласна програма розвитку інформаційних та інноваційних технологій в закладах освіти області на 2021-2025 роки</t>
  </si>
  <si>
    <t>Рішення 5 сесії обласної Ради 8 скликання від 26.02.2021 № 76 (зі змінами)</t>
  </si>
  <si>
    <t>0613140</t>
  </si>
  <si>
    <t xml:space="preserve">1040  </t>
  </si>
  <si>
    <t xml:space="preserve"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 </t>
  </si>
  <si>
    <t>Рішення 41 сесії обласної Ради 7 скликання від 17.12.2019 № 890 (зі змінами)</t>
  </si>
  <si>
    <t>0614000</t>
  </si>
  <si>
    <t>0614010</t>
  </si>
  <si>
    <t xml:space="preserve">0821 </t>
  </si>
  <si>
    <t>0614020</t>
  </si>
  <si>
    <t xml:space="preserve">0822 </t>
  </si>
  <si>
    <t>Фінансова підтримка філармоній, художніх і музичних колективів, ансамблів, концертних та циркових організацій</t>
  </si>
  <si>
    <t>0614030</t>
  </si>
  <si>
    <t xml:space="preserve">0824 </t>
  </si>
  <si>
    <t>0614040</t>
  </si>
  <si>
    <t>0614050</t>
  </si>
  <si>
    <t xml:space="preserve">0827 </t>
  </si>
  <si>
    <t>0614060</t>
  </si>
  <si>
    <t xml:space="preserve">0828       </t>
  </si>
  <si>
    <t>Забезпечення діяльності палаців i будинків культури, клубів, центрів дозвілля та iнших клубних закладів</t>
  </si>
  <si>
    <t>0614080</t>
  </si>
  <si>
    <t>0614081</t>
  </si>
  <si>
    <t>Забезпечення діяльності інших закладів в галузі культури і мистецтва</t>
  </si>
  <si>
    <t>0615000</t>
  </si>
  <si>
    <t>0615010</t>
  </si>
  <si>
    <t>0615011</t>
  </si>
  <si>
    <t>Проведення навчально-тренувальних зборів і змагань з олімпійських видів спорту</t>
  </si>
  <si>
    <t>Програма розвитку фізичної культури і спорту у Вінницькій області на 2016-2025 роки</t>
  </si>
  <si>
    <t>Рішення 4 сесії обласної Ради 7 скликання від 11.02.2016 № 49 (зі змінами)</t>
  </si>
  <si>
    <t>0615012</t>
  </si>
  <si>
    <t>Обласна цільова соціальна програма національно-патріотичного вихованння на 2021-2025 роки</t>
  </si>
  <si>
    <t>Рішення 4 сесії обласної Ради 8 скликання від 29.01.2021 № 29 (зі змінами)</t>
  </si>
  <si>
    <t>0615020</t>
  </si>
  <si>
    <t>0615021</t>
  </si>
  <si>
    <t>0615022</t>
  </si>
  <si>
    <t>0615030</t>
  </si>
  <si>
    <t>0615031</t>
  </si>
  <si>
    <t>0615032</t>
  </si>
  <si>
    <t>0615033</t>
  </si>
  <si>
    <t>0615040</t>
  </si>
  <si>
    <t>0615041</t>
  </si>
  <si>
    <t>0615042</t>
  </si>
  <si>
    <t>0615050</t>
  </si>
  <si>
    <t>0615051</t>
  </si>
  <si>
    <t>0615053</t>
  </si>
  <si>
    <t xml:space="preserve">Фінансова підтримка на утримання місцевих осередків (рад) всеукраїнських об'єднань фізкультурно-спортивної спрямованості </t>
  </si>
  <si>
    <t>Рішення 36 сесії обласної Ради 7 скликання від 04.12.2018 № 714 (зі змінами)</t>
  </si>
  <si>
    <t>Житлово-комунальне господарство</t>
  </si>
  <si>
    <t>Заходи, пов'язані з поліпшенням питної води</t>
  </si>
  <si>
    <t>0620</t>
  </si>
  <si>
    <t>Рішення 24 сесії обласної Ради 7 скликання від 28.09.2017 року №465</t>
  </si>
  <si>
    <t>Рішення 17 сесії обласної Ради 7 скликання від 24.03.2017 року №310</t>
  </si>
  <si>
    <t>1218830</t>
  </si>
  <si>
    <t xml:space="preserve"> Довгострокові кредити індивідуальним забудовникам житла на селі та їх повернення</t>
  </si>
  <si>
    <t>1218831</t>
  </si>
  <si>
    <t>1218832</t>
  </si>
  <si>
    <t>1218840</t>
  </si>
  <si>
    <t>Довгострокові кредити громадянам на будівництво / реконструкцію / придбання житла та їх повернення</t>
  </si>
  <si>
    <t>«Програма розвитку місцевого самоврядування у Вінницькій області «УСПІШНІ СИЛЬНІ ГРОМАДИ» на 2018 - 2025 роки»</t>
  </si>
  <si>
    <t xml:space="preserve">Рішення  27  сесії  обласної Ради  7  скликання 
від 20.12.2017 року № 515, в редакції Рішення 13 сесії обласної Ради 8 скликання від 29.10.2021 № 237 </t>
  </si>
  <si>
    <t>0117693</t>
  </si>
  <si>
    <t xml:space="preserve">«Комплексна регіональна програма пільгового довготермінового кредитування громадян, які потребують поліпшення житлових умов у Вінницькій області на 2018-2022 роки» </t>
  </si>
  <si>
    <t>Регіональна комплексна Програма інвестування житлового будівництва у Вінницькій області «Власний дім» на 2022-2027 роки</t>
  </si>
  <si>
    <t>Проєкт</t>
  </si>
  <si>
    <t>1218842</t>
  </si>
  <si>
    <t>Регіональна цільова Програма будівництва (придбання) доступного житла у Вінницькій області на 2022-2027 роки</t>
  </si>
  <si>
    <t>Рішення 17 сесії 7 скликання від 24.03.2017 р № 310</t>
  </si>
  <si>
    <t>Програма «Питна вода» Вінницької області на 2021-2025 роки</t>
  </si>
  <si>
    <t xml:space="preserve">Рішення 4 сесії обласної Ради 8 скликання від 29.01.2021 р № 29                     </t>
  </si>
  <si>
    <t xml:space="preserve">Рішення 45 сесії обласної Ради 7 скликання від 24.09.2020 р № 978                       </t>
  </si>
  <si>
    <t>2517100</t>
  </si>
  <si>
    <t>Програма розвитку особистих селянських, фермерських господарств, кооперативного руху на селі та дорадництва на 2021-2025 роки</t>
  </si>
  <si>
    <t>Рішення 5 сесії обласної Ради 8 скликання від 26.02.2021 № 68</t>
  </si>
  <si>
    <t>Рішення 37 сесії обласної Ради 7 скликання від 05.03.2019 № 754</t>
  </si>
  <si>
    <t>Програма збереження та відтворення родючості ґрунтів 
земель державної форми власності у Вінницькій області 
на 2018-2022  роки</t>
  </si>
  <si>
    <t>Рішення 45 сесії обласної Ради 7 скликання від 24.09.2020 № 978 (зі змінами)</t>
  </si>
  <si>
    <t>Програма економічного і соціального розвитку Вінницької області на 2022 рік</t>
  </si>
  <si>
    <t>Регіональна програма розвитку малого і середнього підприємництва на  2021-2027 роки</t>
  </si>
  <si>
    <t>Рішення 45 сесії обласної Ради 7 скликання від 24.09.2020 № 978</t>
  </si>
  <si>
    <t>Рішення 37 сесії обласної Ради 7 скликання від 05.03.2019 № 752</t>
  </si>
  <si>
    <t>2518800</t>
  </si>
  <si>
    <t>2518860</t>
  </si>
  <si>
    <t>2518861</t>
  </si>
  <si>
    <t>2518862</t>
  </si>
  <si>
    <t xml:space="preserve">0490                              </t>
  </si>
  <si>
    <t>Комплексна програма захисту населення і територій Вінницької області у разі загрози та  виникнення надзвичайних ситуаційна 2022 -  2026 роки</t>
  </si>
  <si>
    <t>Департамент соціальної та молодіжної політики Вінницької ОДА</t>
  </si>
  <si>
    <t>Обласна цільова соціальна програма  «Молодь Вінниччини» на 2021-2025 роки</t>
  </si>
  <si>
    <t>Рішення 4 сесії обласної Ради 8 скликання від 29.01.2021 року №31</t>
  </si>
  <si>
    <t xml:space="preserve">Рішення 46 сесії 7 скликання від 29.10.2020 року №989 </t>
  </si>
  <si>
    <t xml:space="preserve"> Рішення  4 сесії обласної Ради 8 скликання від 29.01.2021 року № 29 </t>
  </si>
  <si>
    <t xml:space="preserve">Рішення 41 сесія Вінницької обласної Ради 7 скликання 17.12.2019 року  № 890
</t>
  </si>
  <si>
    <t>Рішення 11 сесії обласної Ради 8 скликання від 30.07.2021 року №176</t>
  </si>
  <si>
    <t>Рішення 11 сесії обласної Ради 8 скликання від 30.07.2021 № 176</t>
  </si>
  <si>
    <t xml:space="preserve">Програма розвитку місцевого самоврядування у Вінницькій області "УСПІШНІ СИЛЬНІ ГРОМАДИ" на 2018-2025 роки </t>
  </si>
  <si>
    <t>Рішення 45 сесії обласної Ради 7 скликання від 24.09.2020 року № 978 (зі змінами)</t>
  </si>
  <si>
    <t>0712020</t>
  </si>
  <si>
    <t>Спеціалізована стаціонарна медична допомога населенню</t>
  </si>
  <si>
    <t>0712040</t>
  </si>
  <si>
    <t>Санаторно-курортна допомога населенню</t>
  </si>
  <si>
    <t>0712050</t>
  </si>
  <si>
    <t>Медико-соціальний захист дітей-сиріт і дітей, позбавлених батьківського піклування</t>
  </si>
  <si>
    <t>0712060</t>
  </si>
  <si>
    <t>Створення банків крові та її компонентів</t>
  </si>
  <si>
    <t>0712070</t>
  </si>
  <si>
    <t>Екстрена та швидка медична допомога населенню</t>
  </si>
  <si>
    <t>0712120</t>
  </si>
  <si>
    <t>Iнформацiйно-методичне та просвiтницьке забезпечення в галузi охорони здоров'я</t>
  </si>
  <si>
    <t>0712151</t>
  </si>
  <si>
    <t>Забезпечення діяльності інших закладів у сфері охорони здоров'я</t>
  </si>
  <si>
    <t xml:space="preserve">Рішення 4 сесії обласної Ради 8 скликання від 29.01.2021 № 29 </t>
  </si>
  <si>
    <t xml:space="preserve">Рішення 5 сесії обласної Ради 8 скликання від 26.02.2021 № 70 
</t>
  </si>
  <si>
    <t xml:space="preserve">Рішення 5 сесії обласної Ради 8 скликання від 26.02.2021 № 74 
</t>
  </si>
  <si>
    <t>Рішення 10 сесії обласної Ради 8 скликання від 25.06.2021 № 160 (зі змінами)</t>
  </si>
  <si>
    <t>Програма розвитку фізичної культури і спорту у Вінницькій області на 2021-2025 роки</t>
  </si>
  <si>
    <t>0615060</t>
  </si>
  <si>
    <t>Інші заходи з розвитку фізичної культури та спорту</t>
  </si>
  <si>
    <t>0615061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</si>
  <si>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</si>
  <si>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0615062</t>
  </si>
  <si>
    <t xml:space="preserve">Підтримка спорту вищих досягнень та організацій, які здійснюють фізкультурно-спортивну діяльність в регіоні </t>
  </si>
  <si>
    <t>Рішення 31 сесії обласної Ради 7 скликання від 26.04.2018 № 598 (зі змінами)</t>
  </si>
  <si>
    <t>Регіональна програма сприяння розвитку інформаційного простору та громадянського суспільства у Вінницькій області на 2022-2025 роки</t>
  </si>
  <si>
    <t>Обласна програма "Питна вода" Вінницької області на 2021-2025 роки</t>
  </si>
  <si>
    <t>Обласна цільова соціальна програма національно-патріотичного виховання на 2021 - 2025 роки</t>
  </si>
  <si>
    <t>Обласна цільова соціальна програма  національно-патріотичного виховання на 2021-2025 роки</t>
  </si>
  <si>
    <t xml:space="preserve">Рішення 14 сесії обласної Ради 8 скликання від 26.11.2021 р №264 </t>
  </si>
  <si>
    <t>1218841</t>
  </si>
  <si>
    <t>8841</t>
  </si>
  <si>
    <t>Надання довгострокових кредитів громадянам на будівництво/реконструкцію/придбання житла</t>
  </si>
  <si>
    <t>0443</t>
  </si>
  <si>
    <t>Розроблення схем планування та забудови територій (містобудівної документації)</t>
  </si>
  <si>
    <t xml:space="preserve">Рішення 15 сесії обласної Ради 8 скликання від 24 грудня 2021 року № 296 </t>
  </si>
  <si>
    <t>Комплексна програма створення та розвитку геоінформаційної
системи управління та містобудівного кадастру
Вінницької області на 2021-2025 роки</t>
  </si>
  <si>
    <t>Рішення 15 сесії обласної Ради 8 скликання від 24.12.2021 № 299</t>
  </si>
  <si>
    <t>Рішення 15 сесії обласної Ради 8 скликання від 24.12.2021 № 300</t>
  </si>
  <si>
    <t>Рішення 15 сесії обласної Ради 8 скликання від 24.12.2021 № 298</t>
  </si>
  <si>
    <t>Рішення 15 сесії обласної Ради 8 скликання від 24.12.2021 № 287</t>
  </si>
  <si>
    <t>Рішення 15 сесії обласної Ради 8 скликання від 24.12.2021 № 297</t>
  </si>
  <si>
    <t>Рішення 15 сесії обласної Ради 8 скликання від 24.12.2021 № 301</t>
  </si>
  <si>
    <r>
      <t xml:space="preserve">Обласна </t>
    </r>
    <r>
      <rPr>
        <sz val="10"/>
        <rFont val="Times New Roman"/>
        <family val="1"/>
      </rPr>
      <t xml:space="preserve"> програма підтримки сім'ї, запобігання домашньому насильству, забезпечення рівних прав і можливостей жінок та чоловіків та попередження торгівлі людьми на період до 2026 року</t>
    </r>
  </si>
  <si>
    <r>
      <t xml:space="preserve">Обласна </t>
    </r>
    <r>
      <rPr>
        <sz val="10"/>
        <rFont val="Times New Roman"/>
        <family val="1"/>
      </rPr>
      <t>програма підтримки сім'ї, запобігання домашньому насильству, забезпечення рівних прав і можливостей жінок та чоловіків та попередження торгівлі людьми на період до 2026 року</t>
    </r>
  </si>
  <si>
    <t xml:space="preserve"> Цільова програма соціального захисту населення Вінницької області на 2022-2026 роки</t>
  </si>
  <si>
    <r>
      <t xml:space="preserve">Обласна </t>
    </r>
    <r>
      <rPr>
        <sz val="11"/>
        <rFont val="Times New Roman"/>
        <family val="1"/>
      </rPr>
      <t xml:space="preserve"> цільова програма підтримки учасників бойових дій, членів їх сімей та членів сімей загиблих (померлих) учасників антитерористичної операції/операції об'єднаних сил на 2022-2026 роки</t>
    </r>
  </si>
  <si>
    <t>Вінницька обласна Рада</t>
  </si>
  <si>
    <t>Виконавчий апарат обласної Ради</t>
  </si>
  <si>
    <t>Управління розвитку територій та інфраструктури ОДА</t>
  </si>
  <si>
    <t>Управління будівництва ОДА</t>
  </si>
  <si>
    <t>0712010</t>
  </si>
  <si>
    <t>Багатопрофільна стаціонарна медична допомога населенню</t>
  </si>
  <si>
    <t>Рішення 6 сесії обласної Ради 8 скликання від 21.02.2021 № 95 (зі змінами)</t>
  </si>
  <si>
    <t>Уточнені показники розподілу витрат місцевого бюджету на реалізацію місцевих\регіональних програм у 2022 році</t>
  </si>
  <si>
    <t>Субвенція з місцевого бюджету державному бюджету на фінансування діяльності військових адміністрацій із виконання повноважень органів місцевого самоврядування</t>
  </si>
  <si>
    <t>Програма забезпечення виконання обласною військовою адміністрацією повноважень, делегованих обласною Радою на 2022 рік</t>
  </si>
  <si>
    <t xml:space="preserve">Наказ Начальника обласної військової адміністрації від 26.04.2022 року №325 </t>
  </si>
  <si>
    <t>2400000</t>
  </si>
  <si>
    <t>2410000</t>
  </si>
  <si>
    <t>2417000</t>
  </si>
  <si>
    <t>2417100</t>
  </si>
  <si>
    <t>2418800</t>
  </si>
  <si>
    <t>2418860</t>
  </si>
  <si>
    <t>2418861</t>
  </si>
  <si>
    <t>2418862</t>
  </si>
  <si>
    <t>Департамент агропромислового розвитку ОДА</t>
  </si>
  <si>
    <t>Програма розвитку лісового і мисливського господарства в лісах, які надані в постійне користування Вінницькому обласному комунальному спеціалізованому лісогосподарському підприємству «Віноблагроліс», підвищення лісистості і озеленення населених пунктів області та використання об’єктів тваринного світу у культурноосвітніх та виховних цілях на 2017 - 2023 роки</t>
  </si>
  <si>
    <t xml:space="preserve">Заступник директора Департаменту фінансів обласної військової адміністрації                                                                                                                               </t>
  </si>
  <si>
    <t xml:space="preserve">    І.ЗУБАНЬ</t>
  </si>
  <si>
    <t>Додаток  5
до наказу Начальника                                                                                     обласної військової адміністрації                                                                           06 вересня 2022 року № 1747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</si>
</sst>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000"/>
  </numFmts>
  <fonts count="6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2" fillId="0" borderId="0">
      <alignment/>
      <protection/>
    </xf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1" fillId="44" borderId="1" applyNumberFormat="0" applyAlignment="0" applyProtection="0"/>
    <xf numFmtId="0" fontId="9" fillId="7" borderId="2" applyNumberFormat="0" applyAlignment="0" applyProtection="0"/>
    <xf numFmtId="199" fontId="1" fillId="0" borderId="0" applyFont="0" applyFill="0" applyBorder="0" applyAlignment="0" applyProtection="0"/>
    <xf numFmtId="0" fontId="10" fillId="45" borderId="3" applyNumberFormat="0" applyAlignment="0" applyProtection="0"/>
    <xf numFmtId="0" fontId="17" fillId="45" borderId="2" applyNumberFormat="0" applyAlignment="0" applyProtection="0"/>
    <xf numFmtId="0" fontId="23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2" fillId="46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9" fillId="0" borderId="0">
      <alignment vertical="top"/>
      <protection/>
    </xf>
    <xf numFmtId="0" fontId="56" fillId="0" borderId="7" applyNumberFormat="0" applyFill="0" applyAlignment="0" applyProtection="0"/>
    <xf numFmtId="0" fontId="14" fillId="0" borderId="8" applyNumberFormat="0" applyFill="0" applyAlignment="0" applyProtection="0"/>
    <xf numFmtId="0" fontId="57" fillId="47" borderId="9" applyNumberFormat="0" applyAlignment="0" applyProtection="0"/>
    <xf numFmtId="0" fontId="12" fillId="48" borderId="10" applyNumberFormat="0" applyAlignment="0" applyProtection="0"/>
    <xf numFmtId="0" fontId="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9" borderId="0" applyNumberFormat="0" applyBorder="0" applyAlignment="0" applyProtection="0"/>
    <xf numFmtId="0" fontId="59" fillId="50" borderId="1" applyNumberFormat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8" fillId="3" borderId="0" applyNumberFormat="0" applyBorder="0" applyAlignment="0" applyProtection="0"/>
    <xf numFmtId="0" fontId="61" fillId="51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52" borderId="12" applyNumberFormat="0" applyFont="0" applyAlignment="0" applyProtection="0"/>
    <xf numFmtId="0" fontId="0" fillId="53" borderId="13" applyNumberFormat="0" applyFont="0" applyAlignment="0" applyProtection="0"/>
    <xf numFmtId="0" fontId="62" fillId="50" borderId="14" applyNumberFormat="0" applyAlignment="0" applyProtection="0"/>
    <xf numFmtId="0" fontId="20" fillId="0" borderId="15" applyNumberFormat="0" applyFill="0" applyAlignment="0" applyProtection="0"/>
    <xf numFmtId="0" fontId="63" fillId="54" borderId="0" applyNumberFormat="0" applyBorder="0" applyAlignment="0" applyProtection="0"/>
    <xf numFmtId="0" fontId="21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0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>
      <alignment horizontal="left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7" fillId="0" borderId="17" xfId="0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49" fontId="27" fillId="0" borderId="17" xfId="106" applyNumberFormat="1" applyFont="1" applyFill="1" applyBorder="1" applyAlignment="1">
      <alignment horizontal="center" vertical="center" wrapText="1"/>
      <protection/>
    </xf>
    <xf numFmtId="213" fontId="5" fillId="0" borderId="17" xfId="96" applyNumberFormat="1" applyFont="1" applyFill="1" applyBorder="1" applyAlignment="1">
      <alignment horizontal="center" vertical="center"/>
      <protection/>
    </xf>
    <xf numFmtId="213" fontId="0" fillId="0" borderId="0" xfId="0" applyNumberFormat="1" applyFont="1" applyFill="1" applyBorder="1" applyAlignment="1">
      <alignment/>
    </xf>
    <xf numFmtId="49" fontId="34" fillId="0" borderId="17" xfId="106" applyNumberFormat="1" applyFont="1" applyFill="1" applyBorder="1" applyAlignment="1">
      <alignment horizontal="center" vertical="center" wrapText="1"/>
      <protection/>
    </xf>
    <xf numFmtId="213" fontId="33" fillId="0" borderId="17" xfId="96" applyNumberFormat="1" applyFont="1" applyFill="1" applyBorder="1" applyAlignment="1">
      <alignment horizontal="center" vertical="center"/>
      <protection/>
    </xf>
    <xf numFmtId="49" fontId="27" fillId="0" borderId="17" xfId="0" applyNumberFormat="1" applyFont="1" applyFill="1" applyBorder="1" applyAlignment="1">
      <alignment horizontal="center" vertical="center" wrapText="1"/>
    </xf>
    <xf numFmtId="200" fontId="27" fillId="0" borderId="17" xfId="96" applyNumberFormat="1" applyFont="1" applyFill="1" applyBorder="1" applyAlignment="1">
      <alignment horizontal="center" vertical="top"/>
      <protection/>
    </xf>
    <xf numFmtId="200" fontId="27" fillId="0" borderId="17" xfId="96" applyNumberFormat="1" applyFont="1" applyFill="1" applyBorder="1">
      <alignment vertical="top"/>
      <protection/>
    </xf>
    <xf numFmtId="49" fontId="28" fillId="0" borderId="17" xfId="106" applyNumberFormat="1" applyFont="1" applyFill="1" applyBorder="1" applyAlignment="1">
      <alignment horizontal="center" vertical="center" wrapText="1"/>
      <protection/>
    </xf>
    <xf numFmtId="0" fontId="28" fillId="0" borderId="17" xfId="106" applyFont="1" applyFill="1" applyBorder="1" applyAlignment="1">
      <alignment horizontal="center" vertical="center" wrapText="1"/>
      <protection/>
    </xf>
    <xf numFmtId="213" fontId="0" fillId="0" borderId="17" xfId="96" applyNumberFormat="1" applyFont="1" applyFill="1" applyBorder="1" applyAlignment="1">
      <alignment horizontal="center" vertical="center"/>
      <protection/>
    </xf>
    <xf numFmtId="0" fontId="28" fillId="0" borderId="17" xfId="106" applyFont="1" applyFill="1" applyBorder="1" applyAlignment="1">
      <alignment horizontal="justify" vertical="center" wrapText="1"/>
      <protection/>
    </xf>
    <xf numFmtId="0" fontId="27" fillId="0" borderId="17" xfId="106" applyFont="1" applyFill="1" applyBorder="1" applyAlignment="1">
      <alignment horizontal="center" vertical="center" wrapText="1"/>
      <protection/>
    </xf>
    <xf numFmtId="0" fontId="28" fillId="0" borderId="17" xfId="106" applyFont="1" applyFill="1" applyBorder="1" applyAlignment="1">
      <alignment vertical="center" wrapText="1"/>
      <protection/>
    </xf>
    <xf numFmtId="49" fontId="35" fillId="0" borderId="17" xfId="0" applyNumberFormat="1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vertical="center" wrapText="1"/>
    </xf>
    <xf numFmtId="213" fontId="0" fillId="0" borderId="17" xfId="96" applyNumberFormat="1" applyFont="1" applyFill="1" applyBorder="1">
      <alignment vertical="top"/>
      <protection/>
    </xf>
    <xf numFmtId="49" fontId="34" fillId="0" borderId="17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left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left" vertical="center" wrapText="1"/>
    </xf>
    <xf numFmtId="4" fontId="5" fillId="0" borderId="17" xfId="96" applyNumberFormat="1" applyFont="1" applyFill="1" applyBorder="1" applyAlignment="1">
      <alignment horizontal="center" vertical="center"/>
      <protection/>
    </xf>
    <xf numFmtId="4" fontId="0" fillId="0" borderId="17" xfId="96" applyNumberFormat="1" applyFont="1" applyFill="1" applyBorder="1" applyAlignment="1">
      <alignment horizontal="center" vertical="center"/>
      <protection/>
    </xf>
    <xf numFmtId="4" fontId="0" fillId="0" borderId="17" xfId="96" applyNumberFormat="1" applyFont="1" applyFill="1" applyBorder="1">
      <alignment vertical="top"/>
      <protection/>
    </xf>
    <xf numFmtId="0" fontId="0" fillId="0" borderId="17" xfId="0" applyFont="1" applyFill="1" applyBorder="1" applyAlignment="1">
      <alignment horizontal="left" vertical="center" wrapText="1"/>
    </xf>
    <xf numFmtId="213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17" xfId="0" applyFont="1" applyFill="1" applyBorder="1" applyAlignment="1">
      <alignment horizontal="center" wrapText="1"/>
    </xf>
    <xf numFmtId="0" fontId="28" fillId="0" borderId="17" xfId="0" applyFont="1" applyFill="1" applyBorder="1" applyAlignment="1">
      <alignment wrapText="1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35" fillId="0" borderId="17" xfId="0" applyFont="1" applyFill="1" applyBorder="1" applyAlignment="1">
      <alignment horizontal="left" vertical="center" wrapText="1"/>
    </xf>
    <xf numFmtId="213" fontId="5" fillId="0" borderId="17" xfId="96" applyNumberFormat="1" applyFont="1" applyFill="1" applyBorder="1" applyAlignment="1">
      <alignment horizontal="center" vertical="top"/>
      <protection/>
    </xf>
    <xf numFmtId="213" fontId="0" fillId="0" borderId="17" xfId="96" applyNumberFormat="1" applyFont="1" applyFill="1" applyBorder="1" applyAlignment="1">
      <alignment horizontal="center" vertical="top"/>
      <protection/>
    </xf>
    <xf numFmtId="0" fontId="28" fillId="0" borderId="19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 wrapText="1"/>
    </xf>
    <xf numFmtId="0" fontId="28" fillId="0" borderId="17" xfId="0" applyFont="1" applyFill="1" applyBorder="1" applyAlignment="1">
      <alignment vertical="center" wrapText="1"/>
    </xf>
    <xf numFmtId="213" fontId="5" fillId="0" borderId="17" xfId="0" applyNumberFormat="1" applyFont="1" applyFill="1" applyBorder="1" applyAlignment="1" applyProtection="1">
      <alignment horizontal="center" vertical="justify" wrapText="1"/>
      <protection/>
    </xf>
    <xf numFmtId="0" fontId="35" fillId="0" borderId="17" xfId="0" applyFont="1" applyFill="1" applyBorder="1" applyAlignment="1">
      <alignment wrapText="1"/>
    </xf>
    <xf numFmtId="4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>
      <alignment horizontal="center" vertical="center" wrapText="1"/>
    </xf>
    <xf numFmtId="4" fontId="33" fillId="0" borderId="17" xfId="0" applyNumberFormat="1" applyFont="1" applyFill="1" applyBorder="1" applyAlignment="1" applyProtection="1">
      <alignment horizontal="center" vertical="center" wrapText="1"/>
      <protection/>
    </xf>
    <xf numFmtId="200" fontId="5" fillId="0" borderId="17" xfId="96" applyNumberFormat="1" applyFont="1" applyFill="1" applyBorder="1" applyAlignment="1">
      <alignment horizontal="center" vertical="top"/>
      <protection/>
    </xf>
    <xf numFmtId="200" fontId="5" fillId="0" borderId="17" xfId="96" applyNumberFormat="1" applyFont="1" applyFill="1" applyBorder="1">
      <alignment vertical="top"/>
      <protection/>
    </xf>
    <xf numFmtId="49" fontId="28" fillId="0" borderId="17" xfId="0" applyNumberFormat="1" applyFont="1" applyFill="1" applyBorder="1" applyAlignment="1">
      <alignment horizontal="left" vertical="center" wrapText="1"/>
    </xf>
    <xf numFmtId="0" fontId="0" fillId="0" borderId="17" xfId="96" applyNumberFormat="1" applyFont="1" applyFill="1" applyBorder="1" applyAlignment="1">
      <alignment horizontal="center" vertical="top" wrapText="1"/>
      <protection/>
    </xf>
    <xf numFmtId="0" fontId="26" fillId="0" borderId="18" xfId="0" applyFont="1" applyFill="1" applyBorder="1" applyAlignment="1">
      <alignment horizontal="center" vertical="center" wrapText="1"/>
    </xf>
    <xf numFmtId="49" fontId="28" fillId="0" borderId="20" xfId="0" applyNumberFormat="1" applyFont="1" applyFill="1" applyBorder="1" applyAlignment="1">
      <alignment horizontal="center" vertical="center" wrapText="1"/>
    </xf>
    <xf numFmtId="0" fontId="5" fillId="0" borderId="17" xfId="96" applyNumberFormat="1" applyFont="1" applyFill="1" applyBorder="1" applyAlignment="1">
      <alignment horizontal="center" vertical="top" wrapText="1"/>
      <protection/>
    </xf>
    <xf numFmtId="0" fontId="5" fillId="0" borderId="17" xfId="96" applyNumberFormat="1" applyFont="1" applyFill="1" applyBorder="1" applyAlignment="1">
      <alignment vertical="top" wrapText="1"/>
      <protection/>
    </xf>
    <xf numFmtId="0" fontId="28" fillId="0" borderId="17" xfId="0" applyFont="1" applyFill="1" applyBorder="1" applyAlignment="1">
      <alignment horizontal="left" wrapText="1"/>
    </xf>
    <xf numFmtId="1" fontId="28" fillId="0" borderId="21" xfId="0" applyNumberFormat="1" applyFont="1" applyFill="1" applyBorder="1" applyAlignment="1">
      <alignment horizontal="center" vertical="center" wrapText="1"/>
    </xf>
    <xf numFmtId="49" fontId="28" fillId="0" borderId="21" xfId="106" applyNumberFormat="1" applyFont="1" applyFill="1" applyBorder="1" applyAlignment="1">
      <alignment horizontal="center" vertical="center" wrapText="1"/>
      <protection/>
    </xf>
    <xf numFmtId="49" fontId="28" fillId="0" borderId="22" xfId="106" applyNumberFormat="1" applyFont="1" applyFill="1" applyBorder="1" applyAlignment="1">
      <alignment horizontal="center" vertical="center" wrapText="1"/>
      <protection/>
    </xf>
    <xf numFmtId="0" fontId="26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35" fillId="0" borderId="21" xfId="0" applyNumberFormat="1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vertical="center" wrapText="1"/>
    </xf>
    <xf numFmtId="0" fontId="28" fillId="0" borderId="21" xfId="0" applyFont="1" applyFill="1" applyBorder="1" applyAlignment="1">
      <alignment horizontal="center" wrapText="1"/>
    </xf>
    <xf numFmtId="0" fontId="28" fillId="0" borderId="21" xfId="0" applyNumberFormat="1" applyFont="1" applyFill="1" applyBorder="1" applyAlignment="1">
      <alignment vertical="center" wrapText="1"/>
    </xf>
    <xf numFmtId="4" fontId="5" fillId="0" borderId="21" xfId="96" applyNumberFormat="1" applyFont="1" applyFill="1" applyBorder="1" applyAlignment="1">
      <alignment horizontal="center" vertical="center"/>
      <protection/>
    </xf>
    <xf numFmtId="4" fontId="0" fillId="0" borderId="21" xfId="96" applyNumberFormat="1" applyFont="1" applyFill="1" applyBorder="1" applyAlignment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/>
      <protection/>
    </xf>
    <xf numFmtId="200" fontId="0" fillId="0" borderId="17" xfId="96" applyNumberFormat="1" applyFont="1" applyFill="1" applyBorder="1" applyAlignment="1">
      <alignment horizontal="center" vertical="top"/>
      <protection/>
    </xf>
    <xf numFmtId="200" fontId="0" fillId="0" borderId="17" xfId="96" applyNumberFormat="1" applyFont="1" applyFill="1" applyBorder="1">
      <alignment vertical="top"/>
      <protection/>
    </xf>
    <xf numFmtId="0" fontId="31" fillId="0" borderId="20" xfId="0" applyFont="1" applyFill="1" applyBorder="1" applyAlignment="1">
      <alignment horizontal="center" wrapText="1"/>
    </xf>
    <xf numFmtId="0" fontId="31" fillId="0" borderId="19" xfId="0" applyFont="1" applyFill="1" applyBorder="1" applyAlignment="1">
      <alignment horizontal="center" wrapText="1"/>
    </xf>
    <xf numFmtId="0" fontId="27" fillId="0" borderId="21" xfId="0" applyFont="1" applyFill="1" applyBorder="1" applyAlignment="1">
      <alignment horizontal="center" vertical="center" wrapText="1"/>
    </xf>
    <xf numFmtId="49" fontId="26" fillId="0" borderId="17" xfId="106" applyNumberFormat="1" applyFont="1" applyFill="1" applyBorder="1" applyAlignment="1">
      <alignment horizontal="center" vertical="center" wrapText="1"/>
      <protection/>
    </xf>
    <xf numFmtId="0" fontId="26" fillId="0" borderId="17" xfId="106" applyFont="1" applyFill="1" applyBorder="1" applyAlignment="1">
      <alignment horizontal="center" vertical="center" wrapText="1"/>
      <protection/>
    </xf>
    <xf numFmtId="0" fontId="28" fillId="0" borderId="19" xfId="0" applyFont="1" applyFill="1" applyBorder="1" applyAlignment="1">
      <alignment vertical="center" wrapText="1"/>
    </xf>
    <xf numFmtId="4" fontId="31" fillId="0" borderId="17" xfId="96" applyNumberFormat="1" applyFont="1" applyFill="1" applyBorder="1" applyAlignment="1">
      <alignment horizontal="center" vertical="center"/>
      <protection/>
    </xf>
    <xf numFmtId="0" fontId="28" fillId="0" borderId="21" xfId="0" applyFont="1" applyFill="1" applyBorder="1" applyAlignment="1">
      <alignment vertical="center" wrapText="1"/>
    </xf>
    <xf numFmtId="49" fontId="28" fillId="0" borderId="21" xfId="0" applyNumberFormat="1" applyFont="1" applyFill="1" applyBorder="1" applyAlignment="1">
      <alignment vertical="center" wrapText="1"/>
    </xf>
    <xf numFmtId="0" fontId="28" fillId="0" borderId="18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6" fillId="0" borderId="17" xfId="0" applyNumberFormat="1" applyFont="1" applyFill="1" applyBorder="1" applyAlignment="1">
      <alignment horizontal="center" vertical="center" wrapText="1"/>
    </xf>
    <xf numFmtId="0" fontId="26" fillId="0" borderId="19" xfId="0" applyNumberFormat="1" applyFont="1" applyFill="1" applyBorder="1" applyAlignment="1">
      <alignment horizontal="center" vertical="center" wrapText="1"/>
    </xf>
    <xf numFmtId="0" fontId="26" fillId="0" borderId="20" xfId="0" applyNumberFormat="1" applyFont="1" applyFill="1" applyBorder="1" applyAlignment="1">
      <alignment horizontal="center" vertical="center" wrapText="1"/>
    </xf>
    <xf numFmtId="0" fontId="26" fillId="0" borderId="17" xfId="0" applyNumberFormat="1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center" vertical="center" wrapText="1"/>
    </xf>
    <xf numFmtId="49" fontId="28" fillId="0" borderId="23" xfId="0" applyNumberFormat="1" applyFont="1" applyFill="1" applyBorder="1" applyAlignment="1">
      <alignment horizontal="center" vertical="center" wrapText="1"/>
    </xf>
    <xf numFmtId="4" fontId="33" fillId="0" borderId="17" xfId="96" applyNumberFormat="1" applyFont="1" applyFill="1" applyBorder="1" applyAlignment="1">
      <alignment horizontal="center" vertical="center"/>
      <protection/>
    </xf>
    <xf numFmtId="0" fontId="28" fillId="0" borderId="17" xfId="0" applyFont="1" applyFill="1" applyBorder="1" applyAlignment="1">
      <alignment vertical="top" wrapText="1"/>
    </xf>
    <xf numFmtId="0" fontId="28" fillId="0" borderId="19" xfId="0" applyFont="1" applyFill="1" applyBorder="1" applyAlignment="1">
      <alignment wrapText="1"/>
    </xf>
    <xf numFmtId="203" fontId="0" fillId="0" borderId="21" xfId="0" applyNumberFormat="1" applyFont="1" applyFill="1" applyBorder="1" applyAlignment="1">
      <alignment horizontal="center" vertical="center" wrapText="1"/>
    </xf>
    <xf numFmtId="4" fontId="5" fillId="0" borderId="17" xfId="96" applyNumberFormat="1" applyFont="1" applyFill="1" applyBorder="1" applyAlignment="1">
      <alignment horizontal="center" vertical="center" wrapText="1"/>
      <protection/>
    </xf>
    <xf numFmtId="4" fontId="5" fillId="0" borderId="17" xfId="0" applyNumberFormat="1" applyFont="1" applyFill="1" applyBorder="1" applyAlignment="1">
      <alignment/>
    </xf>
    <xf numFmtId="0" fontId="28" fillId="0" borderId="17" xfId="106" applyFont="1" applyFill="1" applyBorder="1" applyAlignment="1">
      <alignment horizontal="left" vertical="center" wrapText="1"/>
      <protection/>
    </xf>
    <xf numFmtId="0" fontId="35" fillId="0" borderId="17" xfId="106" applyFont="1" applyFill="1" applyBorder="1" applyAlignment="1">
      <alignment horizontal="center" vertical="center" wrapText="1"/>
      <protection/>
    </xf>
    <xf numFmtId="0" fontId="35" fillId="0" borderId="17" xfId="106" applyFont="1" applyFill="1" applyBorder="1" applyAlignment="1">
      <alignment horizontal="left" vertical="center" wrapText="1"/>
      <protection/>
    </xf>
    <xf numFmtId="49" fontId="27" fillId="0" borderId="18" xfId="106" applyNumberFormat="1" applyFont="1" applyFill="1" applyBorder="1" applyAlignment="1">
      <alignment horizontal="center" vertical="center" wrapText="1"/>
      <protection/>
    </xf>
    <xf numFmtId="49" fontId="28" fillId="0" borderId="21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26" fillId="0" borderId="17" xfId="0" applyFont="1" applyFill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/>
      <protection/>
    </xf>
    <xf numFmtId="0" fontId="31" fillId="0" borderId="17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left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 applyProtection="1">
      <alignment horizontal="center" vertical="center"/>
      <protection/>
    </xf>
    <xf numFmtId="4" fontId="0" fillId="0" borderId="17" xfId="0" applyNumberFormat="1" applyFont="1" applyFill="1" applyBorder="1" applyAlignment="1">
      <alignment horizontal="center" vertical="center" wrapText="1"/>
    </xf>
    <xf numFmtId="0" fontId="27" fillId="0" borderId="17" xfId="106" applyFont="1" applyFill="1" applyBorder="1" applyAlignment="1">
      <alignment horizontal="left" vertical="center" wrapText="1"/>
      <protection/>
    </xf>
    <xf numFmtId="0" fontId="26" fillId="0" borderId="0" xfId="0" applyFont="1" applyFill="1" applyAlignment="1">
      <alignment vertical="center"/>
    </xf>
    <xf numFmtId="4" fontId="0" fillId="0" borderId="17" xfId="96" applyNumberFormat="1" applyFont="1" applyFill="1" applyBorder="1" applyAlignment="1">
      <alignment horizontal="center" vertical="center" wrapText="1"/>
      <protection/>
    </xf>
    <xf numFmtId="200" fontId="28" fillId="0" borderId="17" xfId="96" applyNumberFormat="1" applyFont="1" applyFill="1" applyBorder="1" applyAlignment="1">
      <alignment horizontal="center" vertical="center" wrapText="1"/>
      <protection/>
    </xf>
    <xf numFmtId="200" fontId="28" fillId="0" borderId="17" xfId="96" applyNumberFormat="1" applyFont="1" applyFill="1" applyBorder="1" applyAlignment="1">
      <alignment horizontal="left" vertical="center" wrapText="1"/>
      <protection/>
    </xf>
    <xf numFmtId="0" fontId="34" fillId="0" borderId="17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vertical="top" wrapText="1"/>
    </xf>
    <xf numFmtId="4" fontId="27" fillId="0" borderId="17" xfId="96" applyNumberFormat="1" applyFont="1" applyFill="1" applyBorder="1" applyAlignment="1">
      <alignment horizontal="center" vertical="center"/>
      <protection/>
    </xf>
    <xf numFmtId="0" fontId="38" fillId="0" borderId="17" xfId="0" applyFont="1" applyFill="1" applyBorder="1" applyAlignment="1">
      <alignment wrapText="1"/>
    </xf>
    <xf numFmtId="0" fontId="6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 horizontal="center"/>
      <protection/>
    </xf>
    <xf numFmtId="0" fontId="28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/>
    </xf>
    <xf numFmtId="213" fontId="28" fillId="0" borderId="0" xfId="0" applyNumberFormat="1" applyFont="1" applyFill="1" applyAlignment="1" applyProtection="1">
      <alignment/>
      <protection/>
    </xf>
    <xf numFmtId="0" fontId="41" fillId="0" borderId="0" xfId="0" applyNumberFormat="1" applyFont="1" applyFill="1" applyAlignment="1" applyProtection="1">
      <alignment/>
      <protection/>
    </xf>
    <xf numFmtId="213" fontId="41" fillId="0" borderId="0" xfId="0" applyNumberFormat="1" applyFont="1" applyFill="1" applyAlignment="1" applyProtection="1">
      <alignment/>
      <protection/>
    </xf>
    <xf numFmtId="0" fontId="42" fillId="0" borderId="0" xfId="0" applyNumberFormat="1" applyFont="1" applyFill="1" applyAlignment="1" applyProtection="1">
      <alignment/>
      <protection/>
    </xf>
    <xf numFmtId="4" fontId="28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 wrapText="1"/>
    </xf>
    <xf numFmtId="200" fontId="27" fillId="0" borderId="17" xfId="96" applyNumberFormat="1" applyFont="1" applyFill="1" applyBorder="1" applyAlignment="1">
      <alignment horizontal="center" vertical="center"/>
      <protection/>
    </xf>
    <xf numFmtId="200" fontId="27" fillId="0" borderId="17" xfId="96" applyNumberFormat="1" applyFont="1" applyFill="1" applyBorder="1" applyAlignment="1">
      <alignment vertical="center"/>
      <protection/>
    </xf>
    <xf numFmtId="200" fontId="34" fillId="0" borderId="17" xfId="96" applyNumberFormat="1" applyFont="1" applyFill="1" applyBorder="1" applyAlignment="1">
      <alignment horizontal="center" vertical="top"/>
      <protection/>
    </xf>
    <xf numFmtId="200" fontId="34" fillId="0" borderId="17" xfId="96" applyNumberFormat="1" applyFont="1" applyFill="1" applyBorder="1">
      <alignment vertical="top"/>
      <protection/>
    </xf>
    <xf numFmtId="0" fontId="6" fillId="0" borderId="17" xfId="0" applyNumberFormat="1" applyFont="1" applyFill="1" applyBorder="1" applyAlignment="1" applyProtection="1">
      <alignment/>
      <protection/>
    </xf>
    <xf numFmtId="4" fontId="31" fillId="0" borderId="17" xfId="0" applyNumberFormat="1" applyFont="1" applyFill="1" applyBorder="1" applyAlignment="1" applyProtection="1">
      <alignment horizontal="center"/>
      <protection/>
    </xf>
    <xf numFmtId="0" fontId="28" fillId="0" borderId="21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17" xfId="106" applyFont="1" applyFill="1" applyBorder="1" applyAlignment="1">
      <alignment horizontal="center" vertical="center" wrapText="1"/>
      <protection/>
    </xf>
    <xf numFmtId="0" fontId="27" fillId="0" borderId="20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6" fillId="0" borderId="20" xfId="106" applyFont="1" applyFill="1" applyBorder="1" applyAlignment="1">
      <alignment horizontal="center" vertical="center" wrapText="1"/>
      <protection/>
    </xf>
    <xf numFmtId="0" fontId="6" fillId="0" borderId="23" xfId="106" applyFont="1" applyFill="1" applyBorder="1" applyAlignment="1">
      <alignment horizontal="center" vertical="center" wrapText="1"/>
      <protection/>
    </xf>
    <xf numFmtId="0" fontId="6" fillId="0" borderId="19" xfId="106" applyFont="1" applyFill="1" applyBorder="1" applyAlignment="1">
      <alignment horizontal="center" vertical="center" wrapText="1"/>
      <protection/>
    </xf>
    <xf numFmtId="0" fontId="36" fillId="0" borderId="20" xfId="106" applyFont="1" applyFill="1" applyBorder="1" applyAlignment="1">
      <alignment horizontal="center" vertical="center" wrapText="1"/>
      <protection/>
    </xf>
    <xf numFmtId="0" fontId="36" fillId="0" borderId="23" xfId="106" applyFont="1" applyFill="1" applyBorder="1" applyAlignment="1">
      <alignment horizontal="center" vertical="center" wrapText="1"/>
      <protection/>
    </xf>
    <xf numFmtId="0" fontId="36" fillId="0" borderId="19" xfId="106" applyFont="1" applyFill="1" applyBorder="1" applyAlignment="1">
      <alignment horizontal="center" vertical="center" wrapText="1"/>
      <protection/>
    </xf>
    <xf numFmtId="49" fontId="28" fillId="0" borderId="22" xfId="106" applyNumberFormat="1" applyFont="1" applyFill="1" applyBorder="1" applyAlignment="1">
      <alignment horizontal="center" vertical="center" wrapText="1"/>
      <protection/>
    </xf>
    <xf numFmtId="49" fontId="28" fillId="0" borderId="25" xfId="106" applyNumberFormat="1" applyFont="1" applyFill="1" applyBorder="1" applyAlignment="1">
      <alignment horizontal="center" vertical="center" wrapText="1"/>
      <protection/>
    </xf>
    <xf numFmtId="0" fontId="26" fillId="0" borderId="17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1" fillId="0" borderId="20" xfId="106" applyFont="1" applyFill="1" applyBorder="1" applyAlignment="1">
      <alignment horizontal="center" vertical="center" wrapText="1"/>
      <protection/>
    </xf>
    <xf numFmtId="0" fontId="31" fillId="0" borderId="19" xfId="106" applyFont="1" applyFill="1" applyBorder="1" applyAlignment="1">
      <alignment horizontal="center" vertical="center" wrapText="1"/>
      <protection/>
    </xf>
    <xf numFmtId="0" fontId="31" fillId="0" borderId="20" xfId="0" applyNumberFormat="1" applyFont="1" applyFill="1" applyBorder="1" applyAlignment="1">
      <alignment horizontal="center" vertical="center" wrapText="1"/>
    </xf>
    <xf numFmtId="0" fontId="31" fillId="0" borderId="19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1" fontId="28" fillId="0" borderId="21" xfId="0" applyNumberFormat="1" applyFont="1" applyFill="1" applyBorder="1" applyAlignment="1">
      <alignment horizontal="center" vertical="center" wrapText="1"/>
    </xf>
    <xf numFmtId="1" fontId="28" fillId="0" borderId="18" xfId="0" applyNumberFormat="1" applyFont="1" applyFill="1" applyBorder="1" applyAlignment="1">
      <alignment horizontal="center" vertical="center" wrapText="1"/>
    </xf>
    <xf numFmtId="49" fontId="28" fillId="0" borderId="21" xfId="106" applyNumberFormat="1" applyFont="1" applyFill="1" applyBorder="1" applyAlignment="1">
      <alignment horizontal="center" vertical="center" wrapText="1"/>
      <protection/>
    </xf>
    <xf numFmtId="49" fontId="28" fillId="0" borderId="18" xfId="106" applyNumberFormat="1" applyFont="1" applyFill="1" applyBorder="1" applyAlignment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right"/>
    </xf>
    <xf numFmtId="0" fontId="31" fillId="0" borderId="22" xfId="0" applyFont="1" applyFill="1" applyBorder="1" applyAlignment="1">
      <alignment horizontal="center" vertical="top" wrapText="1"/>
    </xf>
    <xf numFmtId="0" fontId="31" fillId="0" borderId="26" xfId="0" applyFont="1" applyFill="1" applyBorder="1" applyAlignment="1">
      <alignment horizontal="center" vertical="top" wrapText="1"/>
    </xf>
    <xf numFmtId="0" fontId="6" fillId="0" borderId="2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27" fillId="0" borderId="20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26" fillId="0" borderId="0" xfId="0" applyNumberFormat="1" applyFont="1" applyFill="1" applyAlignment="1" applyProtection="1">
      <alignment horizontal="left" vertical="top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37" fillId="0" borderId="0" xfId="0" applyNumberFormat="1" applyFont="1" applyFill="1" applyAlignment="1" applyProtection="1">
      <alignment horizontal="center" vertical="center" wrapText="1"/>
      <protection/>
    </xf>
    <xf numFmtId="0" fontId="31" fillId="0" borderId="20" xfId="0" applyFont="1" applyFill="1" applyBorder="1" applyAlignment="1">
      <alignment horizontal="center" wrapText="1"/>
    </xf>
    <xf numFmtId="0" fontId="31" fillId="0" borderId="19" xfId="0" applyFont="1" applyFill="1" applyBorder="1" applyAlignment="1">
      <alignment horizontal="center" wrapText="1"/>
    </xf>
    <xf numFmtId="0" fontId="36" fillId="0" borderId="17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7" fillId="0" borderId="20" xfId="106" applyFont="1" applyFill="1" applyBorder="1" applyAlignment="1">
      <alignment horizontal="center" vertical="center" wrapText="1"/>
      <protection/>
    </xf>
    <xf numFmtId="0" fontId="27" fillId="0" borderId="19" xfId="106" applyFont="1" applyFill="1" applyBorder="1" applyAlignment="1">
      <alignment horizontal="center" vertical="center" wrapText="1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Percent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_Рішення про мб 2017 додатк_3_ОР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561"/>
  <sheetViews>
    <sheetView tabSelected="1" view="pageBreakPreview" zoomScale="90" zoomScaleSheetLayoutView="90" zoomScalePageLayoutView="0" workbookViewId="0" topLeftCell="B1">
      <pane xSplit="4" ySplit="9" topLeftCell="F100" activePane="bottomRight" state="frozen"/>
      <selection pane="topLeft" activeCell="B1" sqref="B1"/>
      <selection pane="topRight" activeCell="F1" sqref="F1"/>
      <selection pane="bottomLeft" activeCell="B8" sqref="B8"/>
      <selection pane="bottomRight" activeCell="H2" sqref="H2:K2"/>
    </sheetView>
  </sheetViews>
  <sheetFormatPr defaultColWidth="9.16015625" defaultRowHeight="12.75"/>
  <cols>
    <col min="1" max="1" width="3.83203125" style="3" hidden="1" customWidth="1"/>
    <col min="2" max="2" width="14.66015625" style="3" customWidth="1"/>
    <col min="3" max="3" width="12.16015625" style="3" customWidth="1"/>
    <col min="4" max="4" width="12" style="3" customWidth="1"/>
    <col min="5" max="5" width="54" style="3" customWidth="1"/>
    <col min="6" max="6" width="43.66015625" style="4" customWidth="1"/>
    <col min="7" max="7" width="30.16015625" style="3" customWidth="1"/>
    <col min="8" max="8" width="24.33203125" style="3" customWidth="1"/>
    <col min="9" max="9" width="21.16015625" style="3" customWidth="1"/>
    <col min="10" max="10" width="22.16015625" style="3" customWidth="1"/>
    <col min="11" max="11" width="17.66015625" style="3" customWidth="1"/>
    <col min="12" max="12" width="4.33203125" style="5" customWidth="1"/>
    <col min="13" max="13" width="9.16015625" style="5" customWidth="1"/>
    <col min="14" max="14" width="15.5" style="5" customWidth="1"/>
    <col min="15" max="15" width="14" style="5" customWidth="1"/>
    <col min="16" max="16384" width="9.16015625" style="5" customWidth="1"/>
  </cols>
  <sheetData>
    <row r="1" spans="1:11" s="2" customFormat="1" ht="13.5" customHeight="1">
      <c r="A1" s="1"/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8:11" ht="76.5" customHeight="1">
      <c r="H2" s="221" t="s">
        <v>456</v>
      </c>
      <c r="I2" s="221"/>
      <c r="J2" s="221"/>
      <c r="K2" s="221"/>
    </row>
    <row r="3" spans="2:13" ht="20.25" customHeight="1">
      <c r="B3" s="219"/>
      <c r="C3" s="220"/>
      <c r="D3" s="220"/>
      <c r="E3" s="220"/>
      <c r="F3" s="220"/>
      <c r="G3" s="220"/>
      <c r="H3" s="220"/>
      <c r="I3" s="220"/>
      <c r="J3" s="220"/>
      <c r="K3" s="220"/>
      <c r="L3" s="7"/>
      <c r="M3" s="7"/>
    </row>
    <row r="4" spans="2:11" ht="52.5" customHeight="1">
      <c r="B4" s="219" t="s">
        <v>440</v>
      </c>
      <c r="C4" s="220"/>
      <c r="D4" s="220"/>
      <c r="E4" s="220"/>
      <c r="F4" s="220"/>
      <c r="G4" s="220"/>
      <c r="H4" s="220"/>
      <c r="I4" s="220"/>
      <c r="J4" s="220"/>
      <c r="K4" s="220"/>
    </row>
    <row r="5" spans="2:11" ht="12.75" customHeight="1">
      <c r="B5" s="8" t="s">
        <v>158</v>
      </c>
      <c r="C5" s="6"/>
      <c r="D5" s="6"/>
      <c r="E5" s="6"/>
      <c r="F5" s="6"/>
      <c r="G5" s="6"/>
      <c r="H5" s="6"/>
      <c r="I5" s="6"/>
      <c r="J5" s="6"/>
      <c r="K5" s="6"/>
    </row>
    <row r="6" spans="2:11" ht="15.75" customHeight="1">
      <c r="B6" s="9" t="s">
        <v>159</v>
      </c>
      <c r="C6" s="6"/>
      <c r="D6" s="6"/>
      <c r="E6" s="6"/>
      <c r="F6" s="6"/>
      <c r="G6" s="6"/>
      <c r="H6" s="6"/>
      <c r="I6" s="6"/>
      <c r="J6" s="6"/>
      <c r="K6" s="6"/>
    </row>
    <row r="7" spans="2:11" ht="21.75" customHeight="1">
      <c r="B7" s="10"/>
      <c r="C7" s="11"/>
      <c r="D7" s="11"/>
      <c r="E7" s="11"/>
      <c r="F7" s="12"/>
      <c r="G7" s="12"/>
      <c r="H7" s="12"/>
      <c r="I7" s="12"/>
      <c r="J7" s="13"/>
      <c r="K7" s="14" t="s">
        <v>249</v>
      </c>
    </row>
    <row r="8" spans="1:11" ht="51.75" customHeight="1">
      <c r="A8" s="15"/>
      <c r="B8" s="200" t="s">
        <v>161</v>
      </c>
      <c r="C8" s="200" t="s">
        <v>125</v>
      </c>
      <c r="D8" s="200" t="s">
        <v>126</v>
      </c>
      <c r="E8" s="200" t="s">
        <v>160</v>
      </c>
      <c r="F8" s="200" t="s">
        <v>127</v>
      </c>
      <c r="G8" s="200" t="s">
        <v>162</v>
      </c>
      <c r="H8" s="200" t="s">
        <v>128</v>
      </c>
      <c r="I8" s="200" t="s">
        <v>0</v>
      </c>
      <c r="J8" s="193" t="s">
        <v>1</v>
      </c>
      <c r="K8" s="193"/>
    </row>
    <row r="9" spans="1:11" ht="47.25" customHeight="1">
      <c r="A9" s="15"/>
      <c r="B9" s="201"/>
      <c r="C9" s="201"/>
      <c r="D9" s="201"/>
      <c r="E9" s="201"/>
      <c r="F9" s="201"/>
      <c r="G9" s="201"/>
      <c r="H9" s="201"/>
      <c r="I9" s="201"/>
      <c r="J9" s="16" t="s">
        <v>123</v>
      </c>
      <c r="K9" s="16" t="s">
        <v>124</v>
      </c>
    </row>
    <row r="10" spans="1:11" ht="21" customHeight="1">
      <c r="A10" s="15"/>
      <c r="B10" s="18">
        <v>1</v>
      </c>
      <c r="C10" s="18">
        <v>2</v>
      </c>
      <c r="D10" s="18">
        <v>3</v>
      </c>
      <c r="E10" s="18">
        <v>4</v>
      </c>
      <c r="F10" s="18">
        <v>5</v>
      </c>
      <c r="G10" s="18">
        <v>6</v>
      </c>
      <c r="H10" s="18">
        <v>7</v>
      </c>
      <c r="I10" s="18">
        <v>8</v>
      </c>
      <c r="J10" s="18">
        <v>9</v>
      </c>
      <c r="K10" s="18">
        <v>10</v>
      </c>
    </row>
    <row r="11" spans="1:11" ht="30" customHeight="1">
      <c r="A11" s="15"/>
      <c r="B11" s="19" t="s">
        <v>5</v>
      </c>
      <c r="C11" s="168" t="s">
        <v>433</v>
      </c>
      <c r="D11" s="191"/>
      <c r="E11" s="169"/>
      <c r="F11" s="151"/>
      <c r="G11" s="152"/>
      <c r="H11" s="20">
        <f aca="true" t="shared" si="0" ref="H11:H25">I11+J11</f>
        <v>83794731</v>
      </c>
      <c r="I11" s="20">
        <f>I12</f>
        <v>77589231</v>
      </c>
      <c r="J11" s="20">
        <f>J12</f>
        <v>6205500</v>
      </c>
      <c r="K11" s="20">
        <f>K12</f>
        <v>6205500</v>
      </c>
    </row>
    <row r="12" spans="1:11" ht="30.75" customHeight="1">
      <c r="A12" s="15"/>
      <c r="B12" s="22" t="s">
        <v>8</v>
      </c>
      <c r="C12" s="211" t="s">
        <v>434</v>
      </c>
      <c r="D12" s="212"/>
      <c r="E12" s="213"/>
      <c r="F12" s="153"/>
      <c r="G12" s="154"/>
      <c r="H12" s="23">
        <f t="shared" si="0"/>
        <v>83794731</v>
      </c>
      <c r="I12" s="23">
        <f>I13+I17+I20</f>
        <v>77589231</v>
      </c>
      <c r="J12" s="23">
        <f>J13+J17+J20</f>
        <v>6205500</v>
      </c>
      <c r="K12" s="23">
        <f>K13+K17+K20</f>
        <v>6205500</v>
      </c>
    </row>
    <row r="13" spans="1:11" ht="35.25" customHeight="1" hidden="1">
      <c r="A13" s="15"/>
      <c r="B13" s="24" t="s">
        <v>95</v>
      </c>
      <c r="C13" s="24" t="s">
        <v>96</v>
      </c>
      <c r="D13" s="168" t="s">
        <v>97</v>
      </c>
      <c r="E13" s="169"/>
      <c r="F13" s="25"/>
      <c r="G13" s="26"/>
      <c r="H13" s="20">
        <f t="shared" si="0"/>
        <v>20435542</v>
      </c>
      <c r="I13" s="20">
        <f>I14+I15+I16</f>
        <v>19435542</v>
      </c>
      <c r="J13" s="20">
        <f>J14+J15+J16</f>
        <v>1000000</v>
      </c>
      <c r="K13" s="20">
        <f>K14+K15+K16</f>
        <v>1000000</v>
      </c>
    </row>
    <row r="14" spans="1:15" ht="106.5" customHeight="1" hidden="1">
      <c r="A14" s="15"/>
      <c r="B14" s="27" t="s">
        <v>83</v>
      </c>
      <c r="C14" s="27" t="s">
        <v>84</v>
      </c>
      <c r="D14" s="27" t="s">
        <v>208</v>
      </c>
      <c r="E14" s="28" t="s">
        <v>85</v>
      </c>
      <c r="F14" s="28" t="s">
        <v>383</v>
      </c>
      <c r="G14" s="28" t="s">
        <v>348</v>
      </c>
      <c r="H14" s="20">
        <f>I14+J14</f>
        <v>20195542</v>
      </c>
      <c r="I14" s="29">
        <f>5558530+13253000+290000+1000000-228000-677988</f>
        <v>19195542</v>
      </c>
      <c r="J14" s="29">
        <v>1000000</v>
      </c>
      <c r="K14" s="29">
        <v>1000000</v>
      </c>
      <c r="N14" s="21"/>
      <c r="O14" s="21"/>
    </row>
    <row r="15" spans="1:11" ht="60.75" customHeight="1" hidden="1">
      <c r="A15" s="15"/>
      <c r="B15" s="27" t="s">
        <v>83</v>
      </c>
      <c r="C15" s="27" t="s">
        <v>84</v>
      </c>
      <c r="D15" s="27" t="s">
        <v>209</v>
      </c>
      <c r="E15" s="28" t="s">
        <v>85</v>
      </c>
      <c r="F15" s="28" t="s">
        <v>210</v>
      </c>
      <c r="G15" s="28" t="s">
        <v>384</v>
      </c>
      <c r="H15" s="20">
        <f t="shared" si="0"/>
        <v>240000</v>
      </c>
      <c r="I15" s="29">
        <v>240000</v>
      </c>
      <c r="J15" s="29"/>
      <c r="K15" s="29"/>
    </row>
    <row r="16" spans="1:11" ht="113.25" customHeight="1" hidden="1">
      <c r="A16" s="15"/>
      <c r="B16" s="27" t="s">
        <v>83</v>
      </c>
      <c r="C16" s="27" t="s">
        <v>84</v>
      </c>
      <c r="D16" s="27" t="s">
        <v>209</v>
      </c>
      <c r="E16" s="28" t="s">
        <v>85</v>
      </c>
      <c r="F16" s="28" t="s">
        <v>181</v>
      </c>
      <c r="G16" s="30"/>
      <c r="H16" s="29">
        <f t="shared" si="0"/>
        <v>0</v>
      </c>
      <c r="I16" s="29"/>
      <c r="J16" s="29"/>
      <c r="K16" s="29"/>
    </row>
    <row r="17" spans="1:11" ht="35.25" customHeight="1" hidden="1">
      <c r="A17" s="15"/>
      <c r="B17" s="19" t="s">
        <v>199</v>
      </c>
      <c r="C17" s="19" t="s">
        <v>6</v>
      </c>
      <c r="D17" s="228" t="s">
        <v>7</v>
      </c>
      <c r="E17" s="229"/>
      <c r="F17" s="25"/>
      <c r="G17" s="26"/>
      <c r="H17" s="20">
        <f t="shared" si="0"/>
        <v>12000000</v>
      </c>
      <c r="I17" s="20">
        <f aca="true" t="shared" si="1" ref="I17:K18">I18</f>
        <v>12000000</v>
      </c>
      <c r="J17" s="20">
        <f t="shared" si="1"/>
        <v>0</v>
      </c>
      <c r="K17" s="20">
        <f t="shared" si="1"/>
        <v>0</v>
      </c>
    </row>
    <row r="18" spans="1:11" ht="35.25" customHeight="1" hidden="1">
      <c r="A18" s="15"/>
      <c r="B18" s="19" t="s">
        <v>107</v>
      </c>
      <c r="C18" s="19" t="s">
        <v>108</v>
      </c>
      <c r="D18" s="19"/>
      <c r="E18" s="31" t="s">
        <v>16</v>
      </c>
      <c r="F18" s="28"/>
      <c r="G18" s="32"/>
      <c r="H18" s="20">
        <f t="shared" si="0"/>
        <v>12000000</v>
      </c>
      <c r="I18" s="20">
        <f t="shared" si="1"/>
        <v>12000000</v>
      </c>
      <c r="J18" s="20">
        <f t="shared" si="1"/>
        <v>0</v>
      </c>
      <c r="K18" s="20">
        <f t="shared" si="1"/>
        <v>0</v>
      </c>
    </row>
    <row r="19" spans="1:11" ht="99.75" customHeight="1" hidden="1">
      <c r="A19" s="15"/>
      <c r="B19" s="33" t="s">
        <v>109</v>
      </c>
      <c r="C19" s="34">
        <v>3240</v>
      </c>
      <c r="D19" s="33" t="s">
        <v>36</v>
      </c>
      <c r="E19" s="35" t="s">
        <v>110</v>
      </c>
      <c r="F19" s="28" t="s">
        <v>347</v>
      </c>
      <c r="G19" s="32" t="s">
        <v>348</v>
      </c>
      <c r="H19" s="20">
        <f t="shared" si="0"/>
        <v>12000000</v>
      </c>
      <c r="I19" s="29">
        <f>14000000-2000000</f>
        <v>12000000</v>
      </c>
      <c r="J19" s="36"/>
      <c r="K19" s="29"/>
    </row>
    <row r="20" spans="1:11" ht="35.25" customHeight="1">
      <c r="A20" s="15"/>
      <c r="B20" s="19" t="s">
        <v>171</v>
      </c>
      <c r="C20" s="19" t="s">
        <v>61</v>
      </c>
      <c r="D20" s="228" t="s">
        <v>62</v>
      </c>
      <c r="E20" s="229"/>
      <c r="F20" s="25"/>
      <c r="G20" s="26"/>
      <c r="H20" s="20">
        <f>I20+J20</f>
        <v>51359189</v>
      </c>
      <c r="I20" s="20">
        <f>I21+I22</f>
        <v>46153689</v>
      </c>
      <c r="J20" s="20">
        <f>J21+J22</f>
        <v>5205500</v>
      </c>
      <c r="K20" s="20">
        <f>K21+K22</f>
        <v>5205500</v>
      </c>
    </row>
    <row r="21" spans="1:11" ht="93.75" customHeight="1" hidden="1">
      <c r="A21" s="15"/>
      <c r="B21" s="27" t="s">
        <v>172</v>
      </c>
      <c r="C21" s="27" t="s">
        <v>173</v>
      </c>
      <c r="D21" s="27" t="s">
        <v>129</v>
      </c>
      <c r="E21" s="28" t="s">
        <v>174</v>
      </c>
      <c r="F21" s="28" t="s">
        <v>347</v>
      </c>
      <c r="G21" s="28" t="s">
        <v>348</v>
      </c>
      <c r="H21" s="20">
        <f>I21+J21</f>
        <v>503600</v>
      </c>
      <c r="I21" s="29">
        <f>1650000-1146400</f>
        <v>503600</v>
      </c>
      <c r="J21" s="36"/>
      <c r="K21" s="29"/>
    </row>
    <row r="22" spans="1:11" ht="101.25" customHeight="1">
      <c r="A22" s="15"/>
      <c r="B22" s="27" t="s">
        <v>349</v>
      </c>
      <c r="C22" s="27" t="s">
        <v>67</v>
      </c>
      <c r="D22" s="27" t="s">
        <v>59</v>
      </c>
      <c r="E22" s="28" t="s">
        <v>72</v>
      </c>
      <c r="F22" s="28" t="s">
        <v>347</v>
      </c>
      <c r="G22" s="28" t="s">
        <v>348</v>
      </c>
      <c r="H22" s="20">
        <f>I22+J22</f>
        <v>50855589</v>
      </c>
      <c r="I22" s="29">
        <f>45550089+100000</f>
        <v>45650089</v>
      </c>
      <c r="J22" s="29">
        <v>5205500</v>
      </c>
      <c r="K22" s="29">
        <v>5205500</v>
      </c>
    </row>
    <row r="23" spans="1:11" ht="26.25" customHeight="1" hidden="1">
      <c r="A23" s="15"/>
      <c r="B23" s="24" t="s">
        <v>75</v>
      </c>
      <c r="C23" s="168" t="s">
        <v>242</v>
      </c>
      <c r="D23" s="191"/>
      <c r="E23" s="169"/>
      <c r="F23" s="28"/>
      <c r="G23" s="32"/>
      <c r="H23" s="20">
        <f t="shared" si="0"/>
        <v>128924727</v>
      </c>
      <c r="I23" s="20">
        <f>I24</f>
        <v>128924727</v>
      </c>
      <c r="J23" s="20">
        <f>J24</f>
        <v>0</v>
      </c>
      <c r="K23" s="20">
        <f>K24</f>
        <v>0</v>
      </c>
    </row>
    <row r="24" spans="1:11" ht="26.25" customHeight="1" hidden="1">
      <c r="A24" s="15"/>
      <c r="B24" s="37" t="s">
        <v>76</v>
      </c>
      <c r="C24" s="211" t="s">
        <v>242</v>
      </c>
      <c r="D24" s="212"/>
      <c r="E24" s="213"/>
      <c r="F24" s="28"/>
      <c r="G24" s="32"/>
      <c r="H24" s="20">
        <f t="shared" si="0"/>
        <v>128924727</v>
      </c>
      <c r="I24" s="20">
        <f>I25+I50+I52+I63+I86</f>
        <v>128924727</v>
      </c>
      <c r="J24" s="20">
        <f>J25+J50+J52+J63+J86</f>
        <v>0</v>
      </c>
      <c r="K24" s="20">
        <f>K25+K50+K52+K63+K86</f>
        <v>0</v>
      </c>
    </row>
    <row r="25" spans="1:11" ht="24" customHeight="1" hidden="1">
      <c r="A25" s="15"/>
      <c r="B25" s="24" t="s">
        <v>77</v>
      </c>
      <c r="C25" s="16">
        <v>1000</v>
      </c>
      <c r="D25" s="168" t="s">
        <v>78</v>
      </c>
      <c r="E25" s="169"/>
      <c r="F25" s="28"/>
      <c r="G25" s="32"/>
      <c r="H25" s="20">
        <f t="shared" si="0"/>
        <v>6786071</v>
      </c>
      <c r="I25" s="20">
        <f>I37+I41+I47</f>
        <v>6786071</v>
      </c>
      <c r="J25" s="20">
        <f>J37+J41+J47</f>
        <v>0</v>
      </c>
      <c r="K25" s="20">
        <f>K37+K41+K47</f>
        <v>0</v>
      </c>
    </row>
    <row r="26" spans="1:11" ht="35.25" customHeight="1" hidden="1">
      <c r="A26" s="15"/>
      <c r="B26" s="24" t="s">
        <v>251</v>
      </c>
      <c r="C26" s="16">
        <v>1020</v>
      </c>
      <c r="D26" s="16"/>
      <c r="E26" s="38" t="s">
        <v>252</v>
      </c>
      <c r="F26" s="28"/>
      <c r="G26" s="32"/>
      <c r="H26" s="20"/>
      <c r="I26" s="29"/>
      <c r="J26" s="36"/>
      <c r="K26" s="29"/>
    </row>
    <row r="27" spans="1:11" ht="35.25" customHeight="1" hidden="1">
      <c r="A27" s="15"/>
      <c r="B27" s="39" t="s">
        <v>253</v>
      </c>
      <c r="C27" s="40">
        <v>1021</v>
      </c>
      <c r="D27" s="40" t="s">
        <v>254</v>
      </c>
      <c r="E27" s="41" t="s">
        <v>255</v>
      </c>
      <c r="F27" s="28"/>
      <c r="G27" s="32"/>
      <c r="H27" s="20"/>
      <c r="I27" s="29"/>
      <c r="J27" s="36"/>
      <c r="K27" s="29"/>
    </row>
    <row r="28" spans="1:11" ht="35.25" customHeight="1" hidden="1">
      <c r="A28" s="15"/>
      <c r="B28" s="39" t="s">
        <v>256</v>
      </c>
      <c r="C28" s="40">
        <v>1022</v>
      </c>
      <c r="D28" s="40" t="s">
        <v>257</v>
      </c>
      <c r="E28" s="41" t="s">
        <v>258</v>
      </c>
      <c r="F28" s="28"/>
      <c r="G28" s="32"/>
      <c r="H28" s="20"/>
      <c r="I28" s="29"/>
      <c r="J28" s="36"/>
      <c r="K28" s="29"/>
    </row>
    <row r="29" spans="1:11" ht="35.25" customHeight="1" hidden="1">
      <c r="A29" s="15"/>
      <c r="B29" s="39" t="s">
        <v>259</v>
      </c>
      <c r="C29" s="40">
        <v>1023</v>
      </c>
      <c r="D29" s="40" t="s">
        <v>257</v>
      </c>
      <c r="E29" s="41" t="s">
        <v>260</v>
      </c>
      <c r="F29" s="28"/>
      <c r="G29" s="32"/>
      <c r="H29" s="20"/>
      <c r="I29" s="29"/>
      <c r="J29" s="36"/>
      <c r="K29" s="29"/>
    </row>
    <row r="30" spans="1:11" ht="35.25" customHeight="1" hidden="1">
      <c r="A30" s="15"/>
      <c r="B30" s="39" t="s">
        <v>261</v>
      </c>
      <c r="C30" s="40">
        <v>1025</v>
      </c>
      <c r="D30" s="40" t="s">
        <v>262</v>
      </c>
      <c r="E30" s="41" t="s">
        <v>263</v>
      </c>
      <c r="F30" s="28"/>
      <c r="G30" s="32"/>
      <c r="H30" s="20"/>
      <c r="I30" s="29"/>
      <c r="J30" s="36"/>
      <c r="K30" s="29"/>
    </row>
    <row r="31" spans="1:11" ht="35.25" customHeight="1" hidden="1">
      <c r="A31" s="15"/>
      <c r="B31" s="24" t="s">
        <v>264</v>
      </c>
      <c r="C31" s="16">
        <v>1030</v>
      </c>
      <c r="D31" s="16"/>
      <c r="E31" s="38" t="s">
        <v>265</v>
      </c>
      <c r="F31" s="28"/>
      <c r="G31" s="32"/>
      <c r="H31" s="20"/>
      <c r="I31" s="29"/>
      <c r="J31" s="36"/>
      <c r="K31" s="29"/>
    </row>
    <row r="32" spans="1:11" ht="35.25" customHeight="1" hidden="1">
      <c r="A32" s="15"/>
      <c r="B32" s="39" t="s">
        <v>266</v>
      </c>
      <c r="C32" s="40">
        <v>1031</v>
      </c>
      <c r="D32" s="40" t="s">
        <v>254</v>
      </c>
      <c r="E32" s="41" t="s">
        <v>255</v>
      </c>
      <c r="F32" s="28"/>
      <c r="G32" s="32"/>
      <c r="H32" s="20"/>
      <c r="I32" s="29"/>
      <c r="J32" s="36"/>
      <c r="K32" s="29"/>
    </row>
    <row r="33" spans="1:11" ht="35.25" customHeight="1" hidden="1">
      <c r="A33" s="15"/>
      <c r="B33" s="39" t="s">
        <v>267</v>
      </c>
      <c r="C33" s="40">
        <v>1032</v>
      </c>
      <c r="D33" s="40" t="s">
        <v>257</v>
      </c>
      <c r="E33" s="41" t="s">
        <v>258</v>
      </c>
      <c r="F33" s="28"/>
      <c r="G33" s="32"/>
      <c r="H33" s="20"/>
      <c r="I33" s="29"/>
      <c r="J33" s="36"/>
      <c r="K33" s="29"/>
    </row>
    <row r="34" spans="1:11" ht="35.25" customHeight="1" hidden="1">
      <c r="A34" s="15"/>
      <c r="B34" s="39" t="s">
        <v>268</v>
      </c>
      <c r="C34" s="40">
        <v>1033</v>
      </c>
      <c r="D34" s="40" t="s">
        <v>257</v>
      </c>
      <c r="E34" s="41" t="s">
        <v>260</v>
      </c>
      <c r="F34" s="28"/>
      <c r="G34" s="32"/>
      <c r="H34" s="20"/>
      <c r="I34" s="29"/>
      <c r="J34" s="36"/>
      <c r="K34" s="29"/>
    </row>
    <row r="35" spans="1:11" ht="35.25" customHeight="1" hidden="1">
      <c r="A35" s="15"/>
      <c r="B35" s="39" t="s">
        <v>269</v>
      </c>
      <c r="C35" s="40">
        <v>1035</v>
      </c>
      <c r="D35" s="40" t="s">
        <v>257</v>
      </c>
      <c r="E35" s="41" t="s">
        <v>263</v>
      </c>
      <c r="F35" s="28"/>
      <c r="G35" s="32"/>
      <c r="H35" s="20"/>
      <c r="I35" s="29"/>
      <c r="J35" s="36"/>
      <c r="K35" s="29"/>
    </row>
    <row r="36" spans="1:11" ht="35.25" customHeight="1" hidden="1">
      <c r="A36" s="15"/>
      <c r="B36" s="39" t="s">
        <v>270</v>
      </c>
      <c r="C36" s="40">
        <v>1043</v>
      </c>
      <c r="D36" s="40" t="s">
        <v>257</v>
      </c>
      <c r="E36" s="41" t="s">
        <v>260</v>
      </c>
      <c r="F36" s="28"/>
      <c r="G36" s="32"/>
      <c r="H36" s="20"/>
      <c r="I36" s="29"/>
      <c r="J36" s="36"/>
      <c r="K36" s="29"/>
    </row>
    <row r="37" spans="1:11" ht="57.75" customHeight="1" hidden="1">
      <c r="A37" s="15"/>
      <c r="B37" s="39" t="s">
        <v>216</v>
      </c>
      <c r="C37" s="40">
        <v>1070</v>
      </c>
      <c r="D37" s="40" t="s">
        <v>217</v>
      </c>
      <c r="E37" s="41" t="s">
        <v>218</v>
      </c>
      <c r="F37" s="28" t="s">
        <v>413</v>
      </c>
      <c r="G37" s="32" t="s">
        <v>399</v>
      </c>
      <c r="H37" s="20">
        <f>I37+J37</f>
        <v>290000</v>
      </c>
      <c r="I37" s="29">
        <v>290000</v>
      </c>
      <c r="J37" s="36"/>
      <c r="K37" s="29"/>
    </row>
    <row r="38" spans="1:11" ht="35.25" customHeight="1" hidden="1">
      <c r="A38" s="15"/>
      <c r="B38" s="24" t="s">
        <v>273</v>
      </c>
      <c r="C38" s="16">
        <v>1090</v>
      </c>
      <c r="D38" s="16"/>
      <c r="E38" s="38" t="s">
        <v>274</v>
      </c>
      <c r="F38" s="28"/>
      <c r="G38" s="32"/>
      <c r="H38" s="20"/>
      <c r="I38" s="29"/>
      <c r="J38" s="36"/>
      <c r="K38" s="29"/>
    </row>
    <row r="39" spans="1:11" ht="35.25" customHeight="1" hidden="1">
      <c r="A39" s="15"/>
      <c r="B39" s="39" t="s">
        <v>275</v>
      </c>
      <c r="C39" s="40">
        <v>1091</v>
      </c>
      <c r="D39" s="40" t="s">
        <v>276</v>
      </c>
      <c r="E39" s="41" t="s">
        <v>277</v>
      </c>
      <c r="F39" s="28"/>
      <c r="G39" s="32"/>
      <c r="H39" s="20"/>
      <c r="I39" s="29"/>
      <c r="J39" s="36"/>
      <c r="K39" s="29"/>
    </row>
    <row r="40" spans="1:11" ht="35.25" customHeight="1" hidden="1">
      <c r="A40" s="15"/>
      <c r="B40" s="39" t="s">
        <v>278</v>
      </c>
      <c r="C40" s="40">
        <v>1092</v>
      </c>
      <c r="D40" s="40" t="s">
        <v>279</v>
      </c>
      <c r="E40" s="41" t="s">
        <v>280</v>
      </c>
      <c r="F40" s="28"/>
      <c r="G40" s="32"/>
      <c r="H40" s="20"/>
      <c r="I40" s="29"/>
      <c r="J40" s="36"/>
      <c r="K40" s="29"/>
    </row>
    <row r="41" spans="1:11" ht="35.25" customHeight="1" hidden="1">
      <c r="A41" s="15"/>
      <c r="B41" s="24" t="s">
        <v>281</v>
      </c>
      <c r="C41" s="16">
        <v>1100</v>
      </c>
      <c r="D41" s="16"/>
      <c r="E41" s="38" t="s">
        <v>282</v>
      </c>
      <c r="F41" s="28"/>
      <c r="G41" s="32"/>
      <c r="H41" s="20">
        <f aca="true" t="shared" si="2" ref="H41:H83">I41+J41</f>
        <v>5495000</v>
      </c>
      <c r="I41" s="20">
        <f>I42+I43+I45</f>
        <v>5495000</v>
      </c>
      <c r="J41" s="20">
        <f>J42+J43+J45</f>
        <v>0</v>
      </c>
      <c r="K41" s="20">
        <f>K42+K43+K45</f>
        <v>0</v>
      </c>
    </row>
    <row r="42" spans="1:11" ht="51.75" customHeight="1" hidden="1">
      <c r="A42" s="15"/>
      <c r="B42" s="39" t="s">
        <v>220</v>
      </c>
      <c r="C42" s="40">
        <v>1101</v>
      </c>
      <c r="D42" s="40" t="s">
        <v>221</v>
      </c>
      <c r="E42" s="41" t="s">
        <v>222</v>
      </c>
      <c r="F42" s="28" t="s">
        <v>283</v>
      </c>
      <c r="G42" s="32" t="s">
        <v>400</v>
      </c>
      <c r="H42" s="20">
        <f t="shared" si="2"/>
        <v>750000</v>
      </c>
      <c r="I42" s="29">
        <v>750000</v>
      </c>
      <c r="J42" s="36"/>
      <c r="K42" s="29"/>
    </row>
    <row r="43" spans="1:11" ht="103.5" customHeight="1" hidden="1">
      <c r="A43" s="15"/>
      <c r="B43" s="39" t="s">
        <v>220</v>
      </c>
      <c r="C43" s="40">
        <v>1101</v>
      </c>
      <c r="D43" s="40" t="s">
        <v>221</v>
      </c>
      <c r="E43" s="41" t="s">
        <v>222</v>
      </c>
      <c r="F43" s="28" t="s">
        <v>284</v>
      </c>
      <c r="G43" s="32" t="s">
        <v>401</v>
      </c>
      <c r="H43" s="20">
        <f t="shared" si="2"/>
        <v>4745000</v>
      </c>
      <c r="I43" s="29">
        <v>4745000</v>
      </c>
      <c r="J43" s="36"/>
      <c r="K43" s="29"/>
    </row>
    <row r="44" spans="1:11" ht="35.25" customHeight="1" hidden="1">
      <c r="A44" s="15"/>
      <c r="B44" s="39" t="s">
        <v>285</v>
      </c>
      <c r="C44" s="40">
        <v>1102</v>
      </c>
      <c r="D44" s="40" t="s">
        <v>286</v>
      </c>
      <c r="E44" s="41" t="s">
        <v>287</v>
      </c>
      <c r="F44" s="28"/>
      <c r="G44" s="32"/>
      <c r="H44" s="20"/>
      <c r="I44" s="29"/>
      <c r="J44" s="36"/>
      <c r="K44" s="29"/>
    </row>
    <row r="45" spans="1:11" ht="35.25" customHeight="1" hidden="1">
      <c r="A45" s="15"/>
      <c r="B45" s="39" t="s">
        <v>177</v>
      </c>
      <c r="C45" s="40">
        <v>1120</v>
      </c>
      <c r="D45" s="40" t="s">
        <v>219</v>
      </c>
      <c r="E45" s="41" t="s">
        <v>176</v>
      </c>
      <c r="F45" s="28" t="s">
        <v>271</v>
      </c>
      <c r="G45" s="32" t="s">
        <v>272</v>
      </c>
      <c r="H45" s="20">
        <f t="shared" si="2"/>
        <v>0</v>
      </c>
      <c r="I45" s="29"/>
      <c r="J45" s="36"/>
      <c r="K45" s="29"/>
    </row>
    <row r="46" spans="1:11" ht="35.25" customHeight="1" hidden="1">
      <c r="A46" s="15"/>
      <c r="B46" s="39"/>
      <c r="C46" s="40"/>
      <c r="D46" s="40"/>
      <c r="E46" s="41"/>
      <c r="F46" s="28"/>
      <c r="G46" s="32"/>
      <c r="H46" s="20"/>
      <c r="I46" s="29"/>
      <c r="J46" s="36"/>
      <c r="K46" s="29"/>
    </row>
    <row r="47" spans="1:11" ht="35.25" customHeight="1" hidden="1">
      <c r="A47" s="15"/>
      <c r="B47" s="24" t="s">
        <v>175</v>
      </c>
      <c r="C47" s="16">
        <v>1140</v>
      </c>
      <c r="D47" s="16"/>
      <c r="E47" s="38" t="s">
        <v>80</v>
      </c>
      <c r="F47" s="28"/>
      <c r="G47" s="32"/>
      <c r="H47" s="20">
        <f t="shared" si="2"/>
        <v>1001071</v>
      </c>
      <c r="I47" s="20">
        <f>I48+I49</f>
        <v>1001071</v>
      </c>
      <c r="J47" s="20">
        <f>J48+J49</f>
        <v>0</v>
      </c>
      <c r="K47" s="20">
        <f>K48+K49</f>
        <v>0</v>
      </c>
    </row>
    <row r="48" spans="1:11" ht="81" customHeight="1" hidden="1">
      <c r="A48" s="15"/>
      <c r="B48" s="39" t="s">
        <v>223</v>
      </c>
      <c r="C48" s="40">
        <v>1142</v>
      </c>
      <c r="D48" s="40" t="s">
        <v>79</v>
      </c>
      <c r="E48" s="41" t="s">
        <v>111</v>
      </c>
      <c r="F48" s="28" t="s">
        <v>288</v>
      </c>
      <c r="G48" s="32" t="s">
        <v>410</v>
      </c>
      <c r="H48" s="20">
        <f t="shared" si="2"/>
        <v>1001071</v>
      </c>
      <c r="I48" s="29">
        <f>3041071-1490000-550000</f>
        <v>1001071</v>
      </c>
      <c r="J48" s="36"/>
      <c r="K48" s="29"/>
    </row>
    <row r="49" spans="1:11" ht="79.5" customHeight="1" hidden="1">
      <c r="A49" s="15"/>
      <c r="B49" s="39" t="s">
        <v>223</v>
      </c>
      <c r="C49" s="40">
        <v>1142</v>
      </c>
      <c r="D49" s="40" t="s">
        <v>79</v>
      </c>
      <c r="E49" s="41" t="s">
        <v>111</v>
      </c>
      <c r="F49" s="28" t="s">
        <v>289</v>
      </c>
      <c r="G49" s="32" t="s">
        <v>290</v>
      </c>
      <c r="H49" s="20">
        <f t="shared" si="2"/>
        <v>0</v>
      </c>
      <c r="I49" s="29"/>
      <c r="J49" s="36"/>
      <c r="K49" s="29"/>
    </row>
    <row r="50" spans="1:11" ht="35.25" customHeight="1" hidden="1">
      <c r="A50" s="15"/>
      <c r="B50" s="24" t="s">
        <v>81</v>
      </c>
      <c r="C50" s="16">
        <v>3000</v>
      </c>
      <c r="D50" s="168" t="s">
        <v>7</v>
      </c>
      <c r="E50" s="169"/>
      <c r="F50" s="28"/>
      <c r="G50" s="32"/>
      <c r="H50" s="20">
        <f t="shared" si="2"/>
        <v>0</v>
      </c>
      <c r="I50" s="20">
        <f>I51</f>
        <v>0</v>
      </c>
      <c r="J50" s="20">
        <f>J51</f>
        <v>0</v>
      </c>
      <c r="K50" s="20">
        <f>K51</f>
        <v>0</v>
      </c>
    </row>
    <row r="51" spans="1:11" ht="75.75" customHeight="1" hidden="1">
      <c r="A51" s="15"/>
      <c r="B51" s="39" t="s">
        <v>291</v>
      </c>
      <c r="C51" s="40">
        <v>3140</v>
      </c>
      <c r="D51" s="40" t="s">
        <v>292</v>
      </c>
      <c r="E51" s="41" t="s">
        <v>293</v>
      </c>
      <c r="F51" s="28" t="s">
        <v>206</v>
      </c>
      <c r="G51" s="32" t="s">
        <v>294</v>
      </c>
      <c r="H51" s="20">
        <f t="shared" si="2"/>
        <v>0</v>
      </c>
      <c r="I51" s="29">
        <f>6240000-6240000</f>
        <v>0</v>
      </c>
      <c r="J51" s="36"/>
      <c r="K51" s="29"/>
    </row>
    <row r="52" spans="1:11" ht="35.25" customHeight="1" hidden="1">
      <c r="A52" s="15"/>
      <c r="B52" s="24" t="s">
        <v>295</v>
      </c>
      <c r="C52" s="16">
        <v>4000</v>
      </c>
      <c r="D52" s="168" t="s">
        <v>197</v>
      </c>
      <c r="E52" s="169"/>
      <c r="F52" s="28"/>
      <c r="G52" s="32"/>
      <c r="H52" s="20">
        <f t="shared" si="2"/>
        <v>63856894</v>
      </c>
      <c r="I52" s="20">
        <f>I53+I54+I55+I56+I59+I62</f>
        <v>63856894</v>
      </c>
      <c r="J52" s="20">
        <f>J53+J54+J55+J56+J59</f>
        <v>0</v>
      </c>
      <c r="K52" s="20">
        <f>K53+K54+K55+K56+K59</f>
        <v>0</v>
      </c>
    </row>
    <row r="53" spans="1:11" ht="66" customHeight="1" hidden="1">
      <c r="A53" s="15"/>
      <c r="B53" s="39" t="s">
        <v>296</v>
      </c>
      <c r="C53" s="40">
        <v>4010</v>
      </c>
      <c r="D53" s="40" t="s">
        <v>297</v>
      </c>
      <c r="E53" s="41" t="s">
        <v>98</v>
      </c>
      <c r="F53" s="28" t="s">
        <v>198</v>
      </c>
      <c r="G53" s="32" t="s">
        <v>246</v>
      </c>
      <c r="H53" s="42">
        <f t="shared" si="2"/>
        <v>34518511</v>
      </c>
      <c r="I53" s="43">
        <f>34018511+500000</f>
        <v>34518511</v>
      </c>
      <c r="J53" s="44"/>
      <c r="K53" s="43"/>
    </row>
    <row r="54" spans="1:11" ht="75.75" customHeight="1" hidden="1">
      <c r="A54" s="15"/>
      <c r="B54" s="39" t="s">
        <v>298</v>
      </c>
      <c r="C54" s="40">
        <v>4020</v>
      </c>
      <c r="D54" s="40" t="s">
        <v>299</v>
      </c>
      <c r="E54" s="41" t="s">
        <v>300</v>
      </c>
      <c r="F54" s="28" t="s">
        <v>198</v>
      </c>
      <c r="G54" s="32" t="s">
        <v>246</v>
      </c>
      <c r="H54" s="42">
        <f t="shared" si="2"/>
        <v>25812843</v>
      </c>
      <c r="I54" s="43">
        <v>25812843</v>
      </c>
      <c r="J54" s="44"/>
      <c r="K54" s="43"/>
    </row>
    <row r="55" spans="1:11" ht="35.25" customHeight="1" hidden="1">
      <c r="A55" s="15"/>
      <c r="B55" s="39" t="s">
        <v>301</v>
      </c>
      <c r="C55" s="40">
        <v>4030</v>
      </c>
      <c r="D55" s="40" t="s">
        <v>302</v>
      </c>
      <c r="E55" s="41" t="s">
        <v>99</v>
      </c>
      <c r="F55" s="28" t="s">
        <v>198</v>
      </c>
      <c r="G55" s="32" t="s">
        <v>246</v>
      </c>
      <c r="H55" s="42">
        <f t="shared" si="2"/>
        <v>0</v>
      </c>
      <c r="I55" s="43"/>
      <c r="J55" s="44"/>
      <c r="K55" s="43"/>
    </row>
    <row r="56" spans="1:11" ht="35.25" customHeight="1" hidden="1">
      <c r="A56" s="15"/>
      <c r="B56" s="39" t="s">
        <v>303</v>
      </c>
      <c r="C56" s="40">
        <v>4040</v>
      </c>
      <c r="D56" s="40" t="s">
        <v>302</v>
      </c>
      <c r="E56" s="41" t="s">
        <v>100</v>
      </c>
      <c r="F56" s="28" t="s">
        <v>198</v>
      </c>
      <c r="G56" s="32" t="s">
        <v>246</v>
      </c>
      <c r="H56" s="42">
        <f t="shared" si="2"/>
        <v>0</v>
      </c>
      <c r="I56" s="43"/>
      <c r="J56" s="44"/>
      <c r="K56" s="43"/>
    </row>
    <row r="57" spans="1:11" ht="35.25" customHeight="1" hidden="1">
      <c r="A57" s="15"/>
      <c r="B57" s="39" t="s">
        <v>304</v>
      </c>
      <c r="C57" s="40">
        <v>4050</v>
      </c>
      <c r="D57" s="40" t="s">
        <v>305</v>
      </c>
      <c r="E57" s="41" t="s">
        <v>101</v>
      </c>
      <c r="F57" s="28"/>
      <c r="G57" s="32"/>
      <c r="H57" s="42">
        <f t="shared" si="2"/>
        <v>0</v>
      </c>
      <c r="I57" s="43"/>
      <c r="J57" s="44"/>
      <c r="K57" s="43"/>
    </row>
    <row r="58" spans="1:11" ht="35.25" customHeight="1" hidden="1">
      <c r="A58" s="15"/>
      <c r="B58" s="39" t="s">
        <v>306</v>
      </c>
      <c r="C58" s="40">
        <v>4060</v>
      </c>
      <c r="D58" s="40" t="s">
        <v>307</v>
      </c>
      <c r="E58" s="41" t="s">
        <v>308</v>
      </c>
      <c r="F58" s="28"/>
      <c r="G58" s="32"/>
      <c r="H58" s="42">
        <f t="shared" si="2"/>
        <v>0</v>
      </c>
      <c r="I58" s="43"/>
      <c r="J58" s="44"/>
      <c r="K58" s="43"/>
    </row>
    <row r="59" spans="1:11" ht="35.25" customHeight="1" hidden="1">
      <c r="A59" s="15"/>
      <c r="B59" s="39" t="s">
        <v>309</v>
      </c>
      <c r="C59" s="40">
        <v>4080</v>
      </c>
      <c r="D59" s="40"/>
      <c r="E59" s="41" t="s">
        <v>38</v>
      </c>
      <c r="F59" s="28"/>
      <c r="G59" s="32"/>
      <c r="H59" s="42">
        <f t="shared" si="2"/>
        <v>3297540</v>
      </c>
      <c r="I59" s="42">
        <f>I61</f>
        <v>3297540</v>
      </c>
      <c r="J59" s="42">
        <f>J61</f>
        <v>0</v>
      </c>
      <c r="K59" s="42">
        <f>K61</f>
        <v>0</v>
      </c>
    </row>
    <row r="60" spans="1:11" ht="35.25" customHeight="1" hidden="1">
      <c r="A60" s="15"/>
      <c r="B60" s="39" t="s">
        <v>310</v>
      </c>
      <c r="C60" s="40">
        <v>4081</v>
      </c>
      <c r="D60" s="40" t="s">
        <v>244</v>
      </c>
      <c r="E60" s="41" t="s">
        <v>311</v>
      </c>
      <c r="F60" s="28"/>
      <c r="G60" s="32"/>
      <c r="H60" s="42">
        <f t="shared" si="2"/>
        <v>0</v>
      </c>
      <c r="I60" s="43"/>
      <c r="J60" s="44"/>
      <c r="K60" s="43"/>
    </row>
    <row r="61" spans="1:11" ht="88.5" customHeight="1" hidden="1">
      <c r="A61" s="15"/>
      <c r="B61" s="39" t="s">
        <v>243</v>
      </c>
      <c r="C61" s="40">
        <v>4082</v>
      </c>
      <c r="D61" s="40" t="s">
        <v>244</v>
      </c>
      <c r="E61" s="41" t="s">
        <v>119</v>
      </c>
      <c r="F61" s="28" t="s">
        <v>198</v>
      </c>
      <c r="G61" s="32" t="s">
        <v>246</v>
      </c>
      <c r="H61" s="42">
        <f t="shared" si="2"/>
        <v>3297540</v>
      </c>
      <c r="I61" s="43">
        <f>3587540-290000</f>
        <v>3297540</v>
      </c>
      <c r="J61" s="44"/>
      <c r="K61" s="43"/>
    </row>
    <row r="62" spans="1:11" ht="88.5" customHeight="1" hidden="1">
      <c r="A62" s="15"/>
      <c r="B62" s="39" t="s">
        <v>243</v>
      </c>
      <c r="C62" s="40">
        <v>4082</v>
      </c>
      <c r="D62" s="40" t="s">
        <v>244</v>
      </c>
      <c r="E62" s="41" t="s">
        <v>119</v>
      </c>
      <c r="F62" s="28" t="s">
        <v>383</v>
      </c>
      <c r="G62" s="28" t="s">
        <v>348</v>
      </c>
      <c r="H62" s="42">
        <f t="shared" si="2"/>
        <v>228000</v>
      </c>
      <c r="I62" s="43">
        <v>228000</v>
      </c>
      <c r="J62" s="44"/>
      <c r="K62" s="43"/>
    </row>
    <row r="63" spans="1:11" ht="35.25" customHeight="1" hidden="1">
      <c r="A63" s="15"/>
      <c r="B63" s="24" t="s">
        <v>312</v>
      </c>
      <c r="C63" s="16">
        <v>5000</v>
      </c>
      <c r="D63" s="168" t="s">
        <v>86</v>
      </c>
      <c r="E63" s="169"/>
      <c r="F63" s="28"/>
      <c r="G63" s="32"/>
      <c r="H63" s="20">
        <f>I63+J63</f>
        <v>58281762</v>
      </c>
      <c r="I63" s="20">
        <f>I64+I68+I71+I75+I78+I81</f>
        <v>58281762</v>
      </c>
      <c r="J63" s="20">
        <f>J64+J68+J71+J75+J78+J81</f>
        <v>0</v>
      </c>
      <c r="K63" s="20">
        <f>K64+K68+K71+K75+K78+K81</f>
        <v>0</v>
      </c>
    </row>
    <row r="64" spans="1:11" ht="35.25" customHeight="1" hidden="1">
      <c r="A64" s="15"/>
      <c r="B64" s="24" t="s">
        <v>313</v>
      </c>
      <c r="C64" s="16">
        <v>5010</v>
      </c>
      <c r="D64" s="168" t="s">
        <v>87</v>
      </c>
      <c r="E64" s="169"/>
      <c r="F64" s="28"/>
      <c r="G64" s="32"/>
      <c r="H64" s="20">
        <f t="shared" si="2"/>
        <v>13200000</v>
      </c>
      <c r="I64" s="20">
        <f>I65+I66+I67</f>
        <v>13200000</v>
      </c>
      <c r="J64" s="20">
        <f>J65+J66+J67</f>
        <v>0</v>
      </c>
      <c r="K64" s="20">
        <f>K65+K66+K67</f>
        <v>0</v>
      </c>
    </row>
    <row r="65" spans="1:11" ht="82.5" customHeight="1" hidden="1">
      <c r="A65" s="15"/>
      <c r="B65" s="39" t="s">
        <v>314</v>
      </c>
      <c r="C65" s="40">
        <v>5011</v>
      </c>
      <c r="D65" s="40" t="s">
        <v>202</v>
      </c>
      <c r="E65" s="41" t="s">
        <v>315</v>
      </c>
      <c r="F65" s="28" t="s">
        <v>403</v>
      </c>
      <c r="G65" s="32" t="s">
        <v>402</v>
      </c>
      <c r="H65" s="42">
        <f t="shared" si="2"/>
        <v>12000000</v>
      </c>
      <c r="I65" s="43">
        <v>12000000</v>
      </c>
      <c r="J65" s="44"/>
      <c r="K65" s="43"/>
    </row>
    <row r="66" spans="1:11" ht="65.25" customHeight="1" hidden="1">
      <c r="A66" s="15"/>
      <c r="B66" s="39" t="s">
        <v>318</v>
      </c>
      <c r="C66" s="40">
        <v>5012</v>
      </c>
      <c r="D66" s="40" t="s">
        <v>202</v>
      </c>
      <c r="E66" s="41" t="s">
        <v>88</v>
      </c>
      <c r="F66" s="28" t="s">
        <v>403</v>
      </c>
      <c r="G66" s="32" t="s">
        <v>402</v>
      </c>
      <c r="H66" s="42">
        <f t="shared" si="2"/>
        <v>1200000</v>
      </c>
      <c r="I66" s="43">
        <v>1200000</v>
      </c>
      <c r="J66" s="44"/>
      <c r="K66" s="43"/>
    </row>
    <row r="67" spans="1:11" ht="35.25" customHeight="1" hidden="1">
      <c r="A67" s="15"/>
      <c r="B67" s="39" t="s">
        <v>318</v>
      </c>
      <c r="C67" s="40">
        <v>5012</v>
      </c>
      <c r="D67" s="40" t="s">
        <v>202</v>
      </c>
      <c r="E67" s="41" t="s">
        <v>88</v>
      </c>
      <c r="F67" s="28" t="s">
        <v>319</v>
      </c>
      <c r="G67" s="32" t="s">
        <v>320</v>
      </c>
      <c r="H67" s="42">
        <f t="shared" si="2"/>
        <v>0</v>
      </c>
      <c r="I67" s="43"/>
      <c r="J67" s="44"/>
      <c r="K67" s="43"/>
    </row>
    <row r="68" spans="1:11" ht="35.25" customHeight="1" hidden="1">
      <c r="A68" s="15"/>
      <c r="B68" s="24" t="s">
        <v>321</v>
      </c>
      <c r="C68" s="16">
        <v>5020</v>
      </c>
      <c r="D68" s="168" t="s">
        <v>191</v>
      </c>
      <c r="E68" s="169"/>
      <c r="F68" s="28"/>
      <c r="G68" s="32"/>
      <c r="H68" s="42">
        <f>I68+J68</f>
        <v>808528</v>
      </c>
      <c r="I68" s="42">
        <f>I69+I70</f>
        <v>808528</v>
      </c>
      <c r="J68" s="42">
        <f>J69+J70</f>
        <v>0</v>
      </c>
      <c r="K68" s="42">
        <f>K69+K70</f>
        <v>0</v>
      </c>
    </row>
    <row r="69" spans="1:11" ht="60" customHeight="1" hidden="1">
      <c r="A69" s="15"/>
      <c r="B69" s="39" t="s">
        <v>322</v>
      </c>
      <c r="C69" s="40">
        <v>5021</v>
      </c>
      <c r="D69" s="40" t="s">
        <v>202</v>
      </c>
      <c r="E69" s="41" t="s">
        <v>189</v>
      </c>
      <c r="F69" s="28" t="s">
        <v>403</v>
      </c>
      <c r="G69" s="32" t="s">
        <v>402</v>
      </c>
      <c r="H69" s="42">
        <f t="shared" si="2"/>
        <v>581248</v>
      </c>
      <c r="I69" s="43">
        <f>2684698-2103450</f>
        <v>581248</v>
      </c>
      <c r="J69" s="43"/>
      <c r="K69" s="43"/>
    </row>
    <row r="70" spans="1:11" ht="57.75" customHeight="1" hidden="1">
      <c r="A70" s="15"/>
      <c r="B70" s="39" t="s">
        <v>323</v>
      </c>
      <c r="C70" s="40">
        <v>5022</v>
      </c>
      <c r="D70" s="40" t="s">
        <v>202</v>
      </c>
      <c r="E70" s="41" t="s">
        <v>190</v>
      </c>
      <c r="F70" s="28" t="s">
        <v>403</v>
      </c>
      <c r="G70" s="32" t="s">
        <v>402</v>
      </c>
      <c r="H70" s="42">
        <f t="shared" si="2"/>
        <v>227280</v>
      </c>
      <c r="I70" s="43">
        <v>227280</v>
      </c>
      <c r="J70" s="44"/>
      <c r="K70" s="43"/>
    </row>
    <row r="71" spans="1:11" ht="35.25" customHeight="1" hidden="1">
      <c r="A71" s="15"/>
      <c r="B71" s="24" t="s">
        <v>324</v>
      </c>
      <c r="C71" s="16">
        <v>5030</v>
      </c>
      <c r="D71" s="168" t="s">
        <v>192</v>
      </c>
      <c r="E71" s="169"/>
      <c r="F71" s="28"/>
      <c r="G71" s="32"/>
      <c r="H71" s="42">
        <f t="shared" si="2"/>
        <v>31144607</v>
      </c>
      <c r="I71" s="42">
        <f>I72+I73+I74</f>
        <v>31144607</v>
      </c>
      <c r="J71" s="42">
        <f>J72+J73+J74</f>
        <v>0</v>
      </c>
      <c r="K71" s="42">
        <f>K72+K73+K74</f>
        <v>0</v>
      </c>
    </row>
    <row r="72" spans="1:11" ht="66.75" customHeight="1" hidden="1">
      <c r="A72" s="15"/>
      <c r="B72" s="39" t="s">
        <v>325</v>
      </c>
      <c r="C72" s="40">
        <v>5031</v>
      </c>
      <c r="D72" s="40" t="s">
        <v>202</v>
      </c>
      <c r="E72" s="41" t="s">
        <v>193</v>
      </c>
      <c r="F72" s="28" t="s">
        <v>403</v>
      </c>
      <c r="G72" s="32" t="s">
        <v>402</v>
      </c>
      <c r="H72" s="42">
        <f t="shared" si="2"/>
        <v>9104017</v>
      </c>
      <c r="I72" s="43">
        <f>6986382+2117635</f>
        <v>9104017</v>
      </c>
      <c r="J72" s="43"/>
      <c r="K72" s="43"/>
    </row>
    <row r="73" spans="1:11" ht="67.5" customHeight="1" hidden="1">
      <c r="A73" s="15"/>
      <c r="B73" s="39" t="s">
        <v>326</v>
      </c>
      <c r="C73" s="40">
        <v>5032</v>
      </c>
      <c r="D73" s="40" t="s">
        <v>202</v>
      </c>
      <c r="E73" s="41" t="s">
        <v>194</v>
      </c>
      <c r="F73" s="28" t="s">
        <v>403</v>
      </c>
      <c r="G73" s="32" t="s">
        <v>402</v>
      </c>
      <c r="H73" s="42">
        <f t="shared" si="2"/>
        <v>14872045</v>
      </c>
      <c r="I73" s="43">
        <v>14872045</v>
      </c>
      <c r="J73" s="44"/>
      <c r="K73" s="43"/>
    </row>
    <row r="74" spans="1:11" ht="68.25" customHeight="1" hidden="1">
      <c r="A74" s="15"/>
      <c r="B74" s="39" t="s">
        <v>327</v>
      </c>
      <c r="C74" s="40">
        <v>5033</v>
      </c>
      <c r="D74" s="40" t="s">
        <v>202</v>
      </c>
      <c r="E74" s="41" t="s">
        <v>196</v>
      </c>
      <c r="F74" s="28" t="s">
        <v>403</v>
      </c>
      <c r="G74" s="32" t="s">
        <v>402</v>
      </c>
      <c r="H74" s="42">
        <f t="shared" si="2"/>
        <v>7168545</v>
      </c>
      <c r="I74" s="43">
        <f>9223985-2055440</f>
        <v>7168545</v>
      </c>
      <c r="J74" s="43"/>
      <c r="K74" s="43"/>
    </row>
    <row r="75" spans="1:11" ht="35.25" customHeight="1" hidden="1">
      <c r="A75" s="15"/>
      <c r="B75" s="24" t="s">
        <v>328</v>
      </c>
      <c r="C75" s="16">
        <v>5040</v>
      </c>
      <c r="D75" s="168" t="s">
        <v>89</v>
      </c>
      <c r="E75" s="169"/>
      <c r="F75" s="28"/>
      <c r="G75" s="32"/>
      <c r="H75" s="42">
        <f t="shared" si="2"/>
        <v>3882636</v>
      </c>
      <c r="I75" s="42">
        <f>I76+I77</f>
        <v>3882636</v>
      </c>
      <c r="J75" s="42">
        <f>J76+J77</f>
        <v>0</v>
      </c>
      <c r="K75" s="42">
        <f>K76+K77</f>
        <v>0</v>
      </c>
    </row>
    <row r="76" spans="1:11" ht="78.75" customHeight="1" hidden="1">
      <c r="A76" s="15"/>
      <c r="B76" s="39" t="s">
        <v>329</v>
      </c>
      <c r="C76" s="40">
        <v>5041</v>
      </c>
      <c r="D76" s="40" t="s">
        <v>202</v>
      </c>
      <c r="E76" s="41" t="s">
        <v>195</v>
      </c>
      <c r="F76" s="28" t="s">
        <v>316</v>
      </c>
      <c r="G76" s="32" t="s">
        <v>317</v>
      </c>
      <c r="H76" s="42">
        <f t="shared" si="2"/>
        <v>0</v>
      </c>
      <c r="I76" s="43"/>
      <c r="J76" s="43"/>
      <c r="K76" s="43"/>
    </row>
    <row r="77" spans="1:11" ht="77.25" customHeight="1" hidden="1">
      <c r="A77" s="15"/>
      <c r="B77" s="39" t="s">
        <v>330</v>
      </c>
      <c r="C77" s="40">
        <v>5042</v>
      </c>
      <c r="D77" s="40" t="s">
        <v>202</v>
      </c>
      <c r="E77" s="41" t="s">
        <v>214</v>
      </c>
      <c r="F77" s="28" t="s">
        <v>403</v>
      </c>
      <c r="G77" s="32" t="s">
        <v>402</v>
      </c>
      <c r="H77" s="42">
        <f t="shared" si="2"/>
        <v>3882636</v>
      </c>
      <c r="I77" s="43">
        <v>3882636</v>
      </c>
      <c r="J77" s="43"/>
      <c r="K77" s="43"/>
    </row>
    <row r="78" spans="1:11" ht="35.25" customHeight="1" hidden="1">
      <c r="A78" s="15"/>
      <c r="B78" s="24" t="s">
        <v>331</v>
      </c>
      <c r="C78" s="16">
        <v>5050</v>
      </c>
      <c r="D78" s="168" t="s">
        <v>90</v>
      </c>
      <c r="E78" s="169"/>
      <c r="F78" s="28"/>
      <c r="G78" s="32"/>
      <c r="H78" s="42">
        <f t="shared" si="2"/>
        <v>4680895</v>
      </c>
      <c r="I78" s="42">
        <f>I79+I80</f>
        <v>4680895</v>
      </c>
      <c r="J78" s="42">
        <f>J79+J80</f>
        <v>0</v>
      </c>
      <c r="K78" s="42">
        <f>K79+K80</f>
        <v>0</v>
      </c>
    </row>
    <row r="79" spans="1:11" ht="83.25" customHeight="1" hidden="1">
      <c r="A79" s="15"/>
      <c r="B79" s="39" t="s">
        <v>332</v>
      </c>
      <c r="C79" s="40">
        <v>5051</v>
      </c>
      <c r="D79" s="40" t="s">
        <v>201</v>
      </c>
      <c r="E79" s="41" t="s">
        <v>215</v>
      </c>
      <c r="F79" s="28" t="s">
        <v>403</v>
      </c>
      <c r="G79" s="32" t="s">
        <v>402</v>
      </c>
      <c r="H79" s="42">
        <f t="shared" si="2"/>
        <v>1182610</v>
      </c>
      <c r="I79" s="43">
        <f>1562610-380000</f>
        <v>1182610</v>
      </c>
      <c r="J79" s="43"/>
      <c r="K79" s="43"/>
    </row>
    <row r="80" spans="1:11" ht="78" customHeight="1" hidden="1">
      <c r="A80" s="15"/>
      <c r="B80" s="39" t="s">
        <v>333</v>
      </c>
      <c r="C80" s="40">
        <v>5053</v>
      </c>
      <c r="D80" s="40" t="s">
        <v>202</v>
      </c>
      <c r="E80" s="41" t="s">
        <v>334</v>
      </c>
      <c r="F80" s="28" t="s">
        <v>403</v>
      </c>
      <c r="G80" s="32" t="s">
        <v>402</v>
      </c>
      <c r="H80" s="42">
        <f t="shared" si="2"/>
        <v>3498285</v>
      </c>
      <c r="I80" s="43">
        <f>4428285-930000</f>
        <v>3498285</v>
      </c>
      <c r="J80" s="44"/>
      <c r="K80" s="43"/>
    </row>
    <row r="81" spans="1:11" ht="35.25" customHeight="1" hidden="1">
      <c r="A81" s="15"/>
      <c r="B81" s="24" t="s">
        <v>404</v>
      </c>
      <c r="C81" s="16">
        <v>5060</v>
      </c>
      <c r="D81" s="168" t="s">
        <v>405</v>
      </c>
      <c r="E81" s="169"/>
      <c r="F81" s="45"/>
      <c r="G81" s="45"/>
      <c r="H81" s="46">
        <f t="shared" si="2"/>
        <v>4565096</v>
      </c>
      <c r="I81" s="20">
        <f>SUM(I82:I84)</f>
        <v>4565096</v>
      </c>
      <c r="J81" s="20">
        <f>J82+J83</f>
        <v>0</v>
      </c>
      <c r="K81" s="20">
        <f>K82+K83</f>
        <v>0</v>
      </c>
    </row>
    <row r="82" spans="1:11" ht="64.5" customHeight="1" hidden="1">
      <c r="A82" s="15"/>
      <c r="B82" s="39" t="s">
        <v>406</v>
      </c>
      <c r="C82" s="40">
        <v>5061</v>
      </c>
      <c r="D82" s="39" t="s">
        <v>201</v>
      </c>
      <c r="E82" s="41" t="s">
        <v>407</v>
      </c>
      <c r="F82" s="28" t="s">
        <v>403</v>
      </c>
      <c r="G82" s="32" t="s">
        <v>402</v>
      </c>
      <c r="H82" s="46">
        <f t="shared" si="2"/>
        <v>128682</v>
      </c>
      <c r="I82" s="29">
        <f>143520-14838</f>
        <v>128682</v>
      </c>
      <c r="J82" s="29"/>
      <c r="K82" s="20"/>
    </row>
    <row r="83" spans="1:11" ht="78" customHeight="1" hidden="1">
      <c r="A83" s="15"/>
      <c r="B83" s="39" t="s">
        <v>408</v>
      </c>
      <c r="C83" s="40">
        <v>5062</v>
      </c>
      <c r="D83" s="39" t="s">
        <v>201</v>
      </c>
      <c r="E83" s="41" t="s">
        <v>409</v>
      </c>
      <c r="F83" s="28" t="s">
        <v>403</v>
      </c>
      <c r="G83" s="32" t="s">
        <v>402</v>
      </c>
      <c r="H83" s="46">
        <f t="shared" si="2"/>
        <v>3758426</v>
      </c>
      <c r="I83" s="29">
        <f>2428426+1330000</f>
        <v>3758426</v>
      </c>
      <c r="J83" s="23"/>
      <c r="K83" s="20"/>
    </row>
    <row r="84" spans="1:11" ht="91.5" customHeight="1" hidden="1">
      <c r="A84" s="15"/>
      <c r="B84" s="39" t="s">
        <v>408</v>
      </c>
      <c r="C84" s="40">
        <v>5062</v>
      </c>
      <c r="D84" s="39" t="s">
        <v>201</v>
      </c>
      <c r="E84" s="41" t="s">
        <v>409</v>
      </c>
      <c r="F84" s="28" t="s">
        <v>347</v>
      </c>
      <c r="G84" s="28" t="s">
        <v>348</v>
      </c>
      <c r="H84" s="46">
        <f>I84+J84</f>
        <v>677988</v>
      </c>
      <c r="I84" s="29">
        <v>677988</v>
      </c>
      <c r="J84" s="29"/>
      <c r="K84" s="20"/>
    </row>
    <row r="85" spans="1:11" ht="35.25" customHeight="1" hidden="1">
      <c r="A85" s="15"/>
      <c r="B85" s="27"/>
      <c r="C85" s="27"/>
      <c r="D85" s="27"/>
      <c r="E85" s="28"/>
      <c r="F85" s="28"/>
      <c r="G85" s="32"/>
      <c r="H85" s="20"/>
      <c r="I85" s="29"/>
      <c r="J85" s="36"/>
      <c r="K85" s="29"/>
    </row>
    <row r="86" spans="1:11" ht="35.25" customHeight="1" hidden="1">
      <c r="A86" s="15"/>
      <c r="B86" s="27"/>
      <c r="C86" s="27"/>
      <c r="D86" s="27"/>
      <c r="E86" s="28"/>
      <c r="F86" s="28"/>
      <c r="G86" s="32"/>
      <c r="H86" s="20"/>
      <c r="I86" s="29"/>
      <c r="J86" s="36"/>
      <c r="K86" s="29"/>
    </row>
    <row r="87" spans="1:11" ht="35.25" customHeight="1">
      <c r="A87" s="15"/>
      <c r="B87" s="24" t="s">
        <v>17</v>
      </c>
      <c r="C87" s="188" t="s">
        <v>184</v>
      </c>
      <c r="D87" s="189"/>
      <c r="E87" s="190"/>
      <c r="F87" s="151"/>
      <c r="G87" s="152"/>
      <c r="H87" s="20">
        <f aca="true" t="shared" si="3" ref="H87:H101">I87+J87</f>
        <v>107523181</v>
      </c>
      <c r="I87" s="20">
        <f aca="true" t="shared" si="4" ref="I87:K88">I88</f>
        <v>106523181</v>
      </c>
      <c r="J87" s="20">
        <f t="shared" si="4"/>
        <v>1000000</v>
      </c>
      <c r="K87" s="20">
        <f t="shared" si="4"/>
        <v>1000000</v>
      </c>
    </row>
    <row r="88" spans="1:11" ht="35.25" customHeight="1">
      <c r="A88" s="15"/>
      <c r="B88" s="24" t="s">
        <v>18</v>
      </c>
      <c r="C88" s="224" t="s">
        <v>184</v>
      </c>
      <c r="D88" s="224"/>
      <c r="E88" s="224"/>
      <c r="F88" s="47"/>
      <c r="G88" s="48"/>
      <c r="H88" s="20">
        <f t="shared" si="3"/>
        <v>107523181</v>
      </c>
      <c r="I88" s="20">
        <f t="shared" si="4"/>
        <v>106523181</v>
      </c>
      <c r="J88" s="20">
        <f>J89+J102</f>
        <v>1000000</v>
      </c>
      <c r="K88" s="20">
        <f t="shared" si="4"/>
        <v>1000000</v>
      </c>
    </row>
    <row r="89" spans="1:11" s="50" customFormat="1" ht="19.5" customHeight="1">
      <c r="A89" s="49"/>
      <c r="B89" s="24" t="s">
        <v>19</v>
      </c>
      <c r="C89" s="24" t="s">
        <v>2</v>
      </c>
      <c r="D89" s="168" t="s">
        <v>3</v>
      </c>
      <c r="E89" s="169"/>
      <c r="F89" s="47"/>
      <c r="G89" s="48"/>
      <c r="H89" s="20">
        <f t="shared" si="3"/>
        <v>107523181</v>
      </c>
      <c r="I89" s="20">
        <f>I93+I94+I95+I96+I97+I98+I99</f>
        <v>106523181</v>
      </c>
      <c r="J89" s="20">
        <f>J90+J91</f>
        <v>1000000</v>
      </c>
      <c r="K89" s="20">
        <f>K90+K91</f>
        <v>1000000</v>
      </c>
    </row>
    <row r="90" spans="1:11" s="50" customFormat="1" ht="35.25" customHeight="1" hidden="1">
      <c r="A90" s="49"/>
      <c r="B90" s="24" t="s">
        <v>24</v>
      </c>
      <c r="C90" s="34">
        <v>2144</v>
      </c>
      <c r="D90" s="39" t="s">
        <v>20</v>
      </c>
      <c r="E90" s="51" t="s">
        <v>22</v>
      </c>
      <c r="F90" s="47" t="s">
        <v>4</v>
      </c>
      <c r="G90" s="48"/>
      <c r="H90" s="52">
        <f t="shared" si="3"/>
        <v>0</v>
      </c>
      <c r="I90" s="53"/>
      <c r="J90" s="52"/>
      <c r="K90" s="52"/>
    </row>
    <row r="91" spans="1:11" s="50" customFormat="1" ht="35.25" customHeight="1" hidden="1">
      <c r="A91" s="49"/>
      <c r="B91" s="24" t="s">
        <v>23</v>
      </c>
      <c r="C91" s="40">
        <v>2150</v>
      </c>
      <c r="D91" s="39"/>
      <c r="E91" s="41" t="s">
        <v>21</v>
      </c>
      <c r="F91" s="47"/>
      <c r="G91" s="48"/>
      <c r="H91" s="52">
        <f t="shared" si="3"/>
        <v>1000000</v>
      </c>
      <c r="I91" s="52"/>
      <c r="J91" s="52">
        <f>J92+J101+J104</f>
        <v>1000000</v>
      </c>
      <c r="K91" s="52">
        <f>K92+K101+K104</f>
        <v>1000000</v>
      </c>
    </row>
    <row r="92" spans="1:11" ht="48" customHeight="1" hidden="1">
      <c r="A92" s="15"/>
      <c r="B92" s="39" t="s">
        <v>437</v>
      </c>
      <c r="C92" s="40">
        <v>2010</v>
      </c>
      <c r="D92" s="39" t="s">
        <v>20</v>
      </c>
      <c r="E92" s="54" t="s">
        <v>438</v>
      </c>
      <c r="F92" s="40" t="s">
        <v>247</v>
      </c>
      <c r="G92" s="55" t="s">
        <v>439</v>
      </c>
      <c r="H92" s="52">
        <f t="shared" si="3"/>
        <v>1000000</v>
      </c>
      <c r="I92" s="53"/>
      <c r="J92" s="53">
        <f>2000000-1000000</f>
        <v>1000000</v>
      </c>
      <c r="K92" s="53">
        <f>2000000-1000000</f>
        <v>1000000</v>
      </c>
    </row>
    <row r="93" spans="1:11" ht="48" customHeight="1" hidden="1">
      <c r="A93" s="15"/>
      <c r="B93" s="39" t="s">
        <v>385</v>
      </c>
      <c r="C93" s="40">
        <v>2020</v>
      </c>
      <c r="D93" s="39" t="s">
        <v>20</v>
      </c>
      <c r="E93" s="41" t="s">
        <v>386</v>
      </c>
      <c r="F93" s="47" t="s">
        <v>247</v>
      </c>
      <c r="G93" s="48" t="s">
        <v>248</v>
      </c>
      <c r="H93" s="20">
        <f t="shared" si="3"/>
        <v>27206100</v>
      </c>
      <c r="I93" s="29">
        <v>27206100</v>
      </c>
      <c r="J93" s="52"/>
      <c r="K93" s="52"/>
    </row>
    <row r="94" spans="1:11" ht="48" customHeight="1" hidden="1">
      <c r="A94" s="15"/>
      <c r="B94" s="39" t="s">
        <v>387</v>
      </c>
      <c r="C94" s="40">
        <v>2040</v>
      </c>
      <c r="D94" s="39" t="s">
        <v>20</v>
      </c>
      <c r="E94" s="41" t="s">
        <v>388</v>
      </c>
      <c r="F94" s="47" t="s">
        <v>247</v>
      </c>
      <c r="G94" s="48" t="s">
        <v>248</v>
      </c>
      <c r="H94" s="20">
        <f t="shared" si="3"/>
        <v>20025600</v>
      </c>
      <c r="I94" s="29">
        <f>20137500-111900</f>
        <v>20025600</v>
      </c>
      <c r="J94" s="52"/>
      <c r="K94" s="52"/>
    </row>
    <row r="95" spans="1:11" ht="48" customHeight="1">
      <c r="A95" s="15"/>
      <c r="B95" s="39" t="s">
        <v>389</v>
      </c>
      <c r="C95" s="40">
        <v>2050</v>
      </c>
      <c r="D95" s="39" t="s">
        <v>20</v>
      </c>
      <c r="E95" s="41" t="s">
        <v>390</v>
      </c>
      <c r="F95" s="47" t="s">
        <v>247</v>
      </c>
      <c r="G95" s="48" t="s">
        <v>248</v>
      </c>
      <c r="H95" s="20">
        <f t="shared" si="3"/>
        <v>18877200</v>
      </c>
      <c r="I95" s="29">
        <f>15627200+3400000-150000</f>
        <v>18877200</v>
      </c>
      <c r="J95" s="52"/>
      <c r="K95" s="52"/>
    </row>
    <row r="96" spans="1:11" ht="48" customHeight="1" hidden="1">
      <c r="A96" s="15"/>
      <c r="B96" s="39" t="s">
        <v>391</v>
      </c>
      <c r="C96" s="40">
        <v>2060</v>
      </c>
      <c r="D96" s="39" t="s">
        <v>20</v>
      </c>
      <c r="E96" s="41" t="s">
        <v>392</v>
      </c>
      <c r="F96" s="47" t="s">
        <v>247</v>
      </c>
      <c r="G96" s="48" t="s">
        <v>248</v>
      </c>
      <c r="H96" s="20">
        <f t="shared" si="3"/>
        <v>12188196</v>
      </c>
      <c r="I96" s="29">
        <f>10888196+1300000</f>
        <v>12188196</v>
      </c>
      <c r="J96" s="52"/>
      <c r="K96" s="52"/>
    </row>
    <row r="97" spans="1:11" ht="48" customHeight="1" hidden="1">
      <c r="A97" s="15"/>
      <c r="B97" s="39" t="s">
        <v>393</v>
      </c>
      <c r="C97" s="40">
        <v>2070</v>
      </c>
      <c r="D97" s="39" t="s">
        <v>20</v>
      </c>
      <c r="E97" s="41" t="s">
        <v>394</v>
      </c>
      <c r="F97" s="47" t="s">
        <v>247</v>
      </c>
      <c r="G97" s="48" t="s">
        <v>248</v>
      </c>
      <c r="H97" s="20">
        <f t="shared" si="3"/>
        <v>3387685</v>
      </c>
      <c r="I97" s="29">
        <v>3387685</v>
      </c>
      <c r="J97" s="52"/>
      <c r="K97" s="52"/>
    </row>
    <row r="98" spans="1:11" ht="48" customHeight="1" hidden="1">
      <c r="A98" s="15"/>
      <c r="B98" s="39" t="s">
        <v>395</v>
      </c>
      <c r="C98" s="40">
        <v>2120</v>
      </c>
      <c r="D98" s="39" t="s">
        <v>20</v>
      </c>
      <c r="E98" s="41" t="s">
        <v>396</v>
      </c>
      <c r="F98" s="47" t="s">
        <v>247</v>
      </c>
      <c r="G98" s="48" t="s">
        <v>248</v>
      </c>
      <c r="H98" s="20">
        <f t="shared" si="3"/>
        <v>1176600</v>
      </c>
      <c r="I98" s="29">
        <v>1176600</v>
      </c>
      <c r="J98" s="52"/>
      <c r="K98" s="52"/>
    </row>
    <row r="99" spans="1:11" ht="48" customHeight="1" hidden="1">
      <c r="A99" s="15"/>
      <c r="B99" s="24" t="s">
        <v>23</v>
      </c>
      <c r="C99" s="16">
        <v>2150</v>
      </c>
      <c r="D99" s="24" t="s">
        <v>20</v>
      </c>
      <c r="E99" s="41" t="s">
        <v>21</v>
      </c>
      <c r="F99" s="47" t="s">
        <v>247</v>
      </c>
      <c r="G99" s="48" t="s">
        <v>248</v>
      </c>
      <c r="H99" s="20">
        <f>I99+J99</f>
        <v>23661800</v>
      </c>
      <c r="I99" s="20">
        <f>I100+I101</f>
        <v>23661800</v>
      </c>
      <c r="J99" s="52">
        <f>J100+J101</f>
        <v>0</v>
      </c>
      <c r="K99" s="52">
        <f>K100+K101</f>
        <v>0</v>
      </c>
    </row>
    <row r="100" spans="1:11" ht="48" customHeight="1">
      <c r="A100" s="15"/>
      <c r="B100" s="33" t="s">
        <v>397</v>
      </c>
      <c r="C100" s="34">
        <v>2151</v>
      </c>
      <c r="D100" s="33" t="s">
        <v>20</v>
      </c>
      <c r="E100" s="51" t="s">
        <v>398</v>
      </c>
      <c r="F100" s="47" t="s">
        <v>247</v>
      </c>
      <c r="G100" s="48" t="s">
        <v>248</v>
      </c>
      <c r="H100" s="20">
        <f t="shared" si="3"/>
        <v>14639800</v>
      </c>
      <c r="I100" s="29">
        <f>22516000+129700+900000-129700-8640200-186000+50000</f>
        <v>14639800</v>
      </c>
      <c r="J100" s="52"/>
      <c r="K100" s="52"/>
    </row>
    <row r="101" spans="1:11" ht="56.25" customHeight="1" hidden="1">
      <c r="A101" s="15"/>
      <c r="B101" s="33" t="s">
        <v>112</v>
      </c>
      <c r="C101" s="34">
        <v>2152</v>
      </c>
      <c r="D101" s="33" t="s">
        <v>20</v>
      </c>
      <c r="E101" s="51" t="s">
        <v>113</v>
      </c>
      <c r="F101" s="40" t="s">
        <v>247</v>
      </c>
      <c r="G101" s="56" t="s">
        <v>248</v>
      </c>
      <c r="H101" s="20">
        <f t="shared" si="3"/>
        <v>9022000</v>
      </c>
      <c r="I101" s="29">
        <f>6972000+2000000+50000</f>
        <v>9022000</v>
      </c>
      <c r="J101" s="29"/>
      <c r="K101" s="29"/>
    </row>
    <row r="102" spans="1:11" ht="35.25" customHeight="1" hidden="1">
      <c r="A102" s="15"/>
      <c r="B102" s="39" t="s">
        <v>231</v>
      </c>
      <c r="C102" s="40">
        <v>8312</v>
      </c>
      <c r="D102" s="39" t="s">
        <v>232</v>
      </c>
      <c r="E102" s="56" t="s">
        <v>233</v>
      </c>
      <c r="F102" s="28" t="s">
        <v>230</v>
      </c>
      <c r="G102" s="40"/>
      <c r="H102" s="20"/>
      <c r="I102" s="29"/>
      <c r="J102" s="29"/>
      <c r="K102" s="57"/>
    </row>
    <row r="103" spans="1:11" ht="35.25" customHeight="1" hidden="1">
      <c r="A103" s="15"/>
      <c r="B103" s="39"/>
      <c r="C103" s="40"/>
      <c r="D103" s="39"/>
      <c r="E103" s="48"/>
      <c r="F103" s="28"/>
      <c r="G103" s="40"/>
      <c r="H103" s="20"/>
      <c r="I103" s="29"/>
      <c r="J103" s="29"/>
      <c r="K103" s="57"/>
    </row>
    <row r="104" spans="1:11" ht="35.25" customHeight="1" hidden="1">
      <c r="A104" s="15"/>
      <c r="B104" s="33" t="s">
        <v>112</v>
      </c>
      <c r="C104" s="34">
        <v>2152</v>
      </c>
      <c r="D104" s="33" t="s">
        <v>20</v>
      </c>
      <c r="E104" s="58" t="s">
        <v>113</v>
      </c>
      <c r="F104" s="47" t="s">
        <v>148</v>
      </c>
      <c r="G104" s="48"/>
      <c r="H104" s="52">
        <f aca="true" t="shared" si="5" ref="H104:H125">I104+J104</f>
        <v>0</v>
      </c>
      <c r="I104" s="53"/>
      <c r="J104" s="52"/>
      <c r="K104" s="52"/>
    </row>
    <row r="105" spans="1:11" ht="35.25" customHeight="1" hidden="1">
      <c r="A105" s="15"/>
      <c r="B105" s="24" t="s">
        <v>25</v>
      </c>
      <c r="C105" s="188" t="s">
        <v>149</v>
      </c>
      <c r="D105" s="189"/>
      <c r="E105" s="190"/>
      <c r="F105" s="16"/>
      <c r="G105" s="16"/>
      <c r="H105" s="59">
        <f t="shared" si="5"/>
        <v>49765600</v>
      </c>
      <c r="I105" s="59">
        <f aca="true" t="shared" si="6" ref="I105:K106">I106</f>
        <v>49765600</v>
      </c>
      <c r="J105" s="59">
        <f t="shared" si="6"/>
        <v>0</v>
      </c>
      <c r="K105" s="59">
        <f t="shared" si="6"/>
        <v>0</v>
      </c>
    </row>
    <row r="106" spans="1:11" ht="34.5" customHeight="1" hidden="1">
      <c r="A106" s="15"/>
      <c r="B106" s="37" t="s">
        <v>26</v>
      </c>
      <c r="C106" s="179" t="s">
        <v>375</v>
      </c>
      <c r="D106" s="180"/>
      <c r="E106" s="181"/>
      <c r="F106" s="60"/>
      <c r="G106" s="60"/>
      <c r="H106" s="61">
        <f t="shared" si="5"/>
        <v>49765600</v>
      </c>
      <c r="I106" s="61">
        <f t="shared" si="6"/>
        <v>49765600</v>
      </c>
      <c r="J106" s="61">
        <f t="shared" si="6"/>
        <v>0</v>
      </c>
      <c r="K106" s="61">
        <f t="shared" si="6"/>
        <v>0</v>
      </c>
    </row>
    <row r="107" spans="1:11" ht="18.75" customHeight="1" hidden="1">
      <c r="A107" s="15"/>
      <c r="B107" s="24" t="s">
        <v>27</v>
      </c>
      <c r="C107" s="17" t="s">
        <v>6</v>
      </c>
      <c r="D107" s="168" t="s">
        <v>7</v>
      </c>
      <c r="E107" s="169"/>
      <c r="F107" s="62"/>
      <c r="G107" s="63"/>
      <c r="H107" s="42">
        <f t="shared" si="5"/>
        <v>49765600</v>
      </c>
      <c r="I107" s="42">
        <f>I108+I112+I116+I117+I119</f>
        <v>49765600</v>
      </c>
      <c r="J107" s="42">
        <f>J108+J112+J117+J119+J115</f>
        <v>0</v>
      </c>
      <c r="K107" s="42">
        <f>K108+K112+K117+K119+K115</f>
        <v>0</v>
      </c>
    </row>
    <row r="108" spans="1:11" ht="33" customHeight="1" hidden="1">
      <c r="A108" s="15"/>
      <c r="B108" s="24" t="s">
        <v>102</v>
      </c>
      <c r="C108" s="17">
        <v>3120</v>
      </c>
      <c r="D108" s="168" t="s">
        <v>103</v>
      </c>
      <c r="E108" s="169"/>
      <c r="F108" s="62"/>
      <c r="G108" s="63"/>
      <c r="H108" s="42">
        <f t="shared" si="5"/>
        <v>325620</v>
      </c>
      <c r="I108" s="42">
        <f>I109+I110+I111</f>
        <v>325620</v>
      </c>
      <c r="J108" s="42">
        <f>J109+J110+J111</f>
        <v>0</v>
      </c>
      <c r="K108" s="42">
        <f>K109+K110+K111</f>
        <v>0</v>
      </c>
    </row>
    <row r="109" spans="1:11" ht="67.5" customHeight="1" hidden="1">
      <c r="A109" s="15"/>
      <c r="B109" s="39" t="s">
        <v>28</v>
      </c>
      <c r="C109" s="39">
        <v>3121</v>
      </c>
      <c r="D109" s="39" t="s">
        <v>15</v>
      </c>
      <c r="E109" s="64" t="s">
        <v>212</v>
      </c>
      <c r="F109" s="65" t="s">
        <v>429</v>
      </c>
      <c r="G109" s="66" t="s">
        <v>423</v>
      </c>
      <c r="H109" s="42">
        <f t="shared" si="5"/>
        <v>19620</v>
      </c>
      <c r="I109" s="43">
        <f>313290-293670</f>
        <v>19620</v>
      </c>
      <c r="J109" s="43"/>
      <c r="K109" s="43"/>
    </row>
    <row r="110" spans="1:11" ht="69.75" customHeight="1" hidden="1">
      <c r="A110" s="15"/>
      <c r="B110" s="39" t="s">
        <v>29</v>
      </c>
      <c r="C110" s="40">
        <v>3122</v>
      </c>
      <c r="D110" s="67" t="s">
        <v>15</v>
      </c>
      <c r="E110" s="56" t="s">
        <v>33</v>
      </c>
      <c r="F110" s="65" t="s">
        <v>430</v>
      </c>
      <c r="G110" s="66" t="s">
        <v>423</v>
      </c>
      <c r="H110" s="42">
        <f t="shared" si="5"/>
        <v>56000</v>
      </c>
      <c r="I110" s="43">
        <f>265500-209500</f>
        <v>56000</v>
      </c>
      <c r="J110" s="43"/>
      <c r="K110" s="43"/>
    </row>
    <row r="111" spans="1:11" ht="68.25" customHeight="1" hidden="1">
      <c r="A111" s="15"/>
      <c r="B111" s="39" t="s">
        <v>30</v>
      </c>
      <c r="C111" s="40">
        <v>3123</v>
      </c>
      <c r="D111" s="67" t="s">
        <v>15</v>
      </c>
      <c r="E111" s="56" t="s">
        <v>34</v>
      </c>
      <c r="F111" s="65" t="s">
        <v>429</v>
      </c>
      <c r="G111" s="66" t="s">
        <v>423</v>
      </c>
      <c r="H111" s="42">
        <f t="shared" si="5"/>
        <v>250000</v>
      </c>
      <c r="I111" s="43">
        <f>1093860-843860</f>
        <v>250000</v>
      </c>
      <c r="J111" s="43"/>
      <c r="K111" s="43"/>
    </row>
    <row r="112" spans="1:11" ht="26.25" customHeight="1" hidden="1">
      <c r="A112" s="15"/>
      <c r="B112" s="24" t="s">
        <v>104</v>
      </c>
      <c r="C112" s="16">
        <v>3130</v>
      </c>
      <c r="D112" s="186" t="s">
        <v>105</v>
      </c>
      <c r="E112" s="187"/>
      <c r="F112" s="68"/>
      <c r="G112" s="69"/>
      <c r="H112" s="42">
        <f t="shared" si="5"/>
        <v>264980</v>
      </c>
      <c r="I112" s="42">
        <f>I113+I114+I115</f>
        <v>264980</v>
      </c>
      <c r="J112" s="42">
        <f>J113+J114+J115</f>
        <v>0</v>
      </c>
      <c r="K112" s="42">
        <f>K113+K114+K115</f>
        <v>0</v>
      </c>
    </row>
    <row r="113" spans="1:11" ht="45" hidden="1">
      <c r="A113" s="15"/>
      <c r="B113" s="39" t="s">
        <v>31</v>
      </c>
      <c r="C113" s="40">
        <v>3131</v>
      </c>
      <c r="D113" s="39" t="s">
        <v>15</v>
      </c>
      <c r="E113" s="56" t="s">
        <v>35</v>
      </c>
      <c r="F113" s="40" t="s">
        <v>376</v>
      </c>
      <c r="G113" s="40" t="s">
        <v>377</v>
      </c>
      <c r="H113" s="42">
        <f t="shared" si="5"/>
        <v>100000</v>
      </c>
      <c r="I113" s="43">
        <f>1922220-1822220</f>
        <v>100000</v>
      </c>
      <c r="J113" s="43"/>
      <c r="K113" s="42"/>
    </row>
    <row r="114" spans="1:11" ht="60" hidden="1">
      <c r="A114" s="15"/>
      <c r="B114" s="39" t="s">
        <v>178</v>
      </c>
      <c r="C114" s="40">
        <v>3133</v>
      </c>
      <c r="D114" s="39" t="s">
        <v>15</v>
      </c>
      <c r="E114" s="56" t="s">
        <v>179</v>
      </c>
      <c r="F114" s="47" t="s">
        <v>205</v>
      </c>
      <c r="G114" s="40" t="s">
        <v>378</v>
      </c>
      <c r="H114" s="42">
        <f t="shared" si="5"/>
        <v>0</v>
      </c>
      <c r="I114" s="43">
        <f>1900980-1640000-260980</f>
        <v>0</v>
      </c>
      <c r="J114" s="43"/>
      <c r="K114" s="42"/>
    </row>
    <row r="115" spans="1:11" ht="42.75" customHeight="1" hidden="1">
      <c r="A115" s="15"/>
      <c r="B115" s="39" t="s">
        <v>178</v>
      </c>
      <c r="C115" s="40">
        <v>3133</v>
      </c>
      <c r="D115" s="39" t="s">
        <v>15</v>
      </c>
      <c r="E115" s="56" t="s">
        <v>179</v>
      </c>
      <c r="F115" s="47" t="s">
        <v>414</v>
      </c>
      <c r="G115" s="40" t="s">
        <v>379</v>
      </c>
      <c r="H115" s="42">
        <f t="shared" si="5"/>
        <v>164980</v>
      </c>
      <c r="I115" s="43">
        <f>841105-676125</f>
        <v>164980</v>
      </c>
      <c r="J115" s="43"/>
      <c r="K115" s="42"/>
    </row>
    <row r="116" spans="1:11" ht="78.75" customHeight="1" hidden="1">
      <c r="A116" s="15"/>
      <c r="B116" s="39" t="s">
        <v>32</v>
      </c>
      <c r="C116" s="40">
        <v>3140</v>
      </c>
      <c r="D116" s="39" t="s">
        <v>15</v>
      </c>
      <c r="E116" s="56" t="s">
        <v>82</v>
      </c>
      <c r="F116" s="40" t="s">
        <v>206</v>
      </c>
      <c r="G116" s="40" t="s">
        <v>380</v>
      </c>
      <c r="H116" s="42">
        <f t="shared" si="5"/>
        <v>10286000</v>
      </c>
      <c r="I116" s="43">
        <v>10286000</v>
      </c>
      <c r="J116" s="43"/>
      <c r="K116" s="42"/>
    </row>
    <row r="117" spans="1:11" ht="14.25" hidden="1">
      <c r="A117" s="15"/>
      <c r="B117" s="24" t="s">
        <v>114</v>
      </c>
      <c r="C117" s="16">
        <v>3190</v>
      </c>
      <c r="D117" s="186" t="s">
        <v>106</v>
      </c>
      <c r="E117" s="187"/>
      <c r="F117" s="16"/>
      <c r="G117" s="38"/>
      <c r="H117" s="42">
        <f t="shared" si="5"/>
        <v>1362000</v>
      </c>
      <c r="I117" s="42">
        <f>I118</f>
        <v>1362000</v>
      </c>
      <c r="J117" s="42">
        <f>J118</f>
        <v>0</v>
      </c>
      <c r="K117" s="42">
        <f>K118</f>
        <v>0</v>
      </c>
    </row>
    <row r="118" spans="1:11" ht="60.75" customHeight="1" hidden="1">
      <c r="A118" s="15"/>
      <c r="B118" s="39" t="s">
        <v>115</v>
      </c>
      <c r="C118" s="40">
        <v>3192</v>
      </c>
      <c r="D118" s="39" t="s">
        <v>204</v>
      </c>
      <c r="E118" s="64" t="s">
        <v>213</v>
      </c>
      <c r="F118" s="47" t="s">
        <v>431</v>
      </c>
      <c r="G118" s="66" t="s">
        <v>424</v>
      </c>
      <c r="H118" s="42">
        <f t="shared" si="5"/>
        <v>1362000</v>
      </c>
      <c r="I118" s="43">
        <v>1362000</v>
      </c>
      <c r="J118" s="43"/>
      <c r="K118" s="42"/>
    </row>
    <row r="119" spans="1:11" ht="20.25" customHeight="1" hidden="1">
      <c r="A119" s="15"/>
      <c r="B119" s="24" t="s">
        <v>147</v>
      </c>
      <c r="C119" s="16">
        <v>3240</v>
      </c>
      <c r="D119" s="168" t="s">
        <v>16</v>
      </c>
      <c r="E119" s="169"/>
      <c r="F119" s="47"/>
      <c r="G119" s="70"/>
      <c r="H119" s="42">
        <f>I119+J119</f>
        <v>37527000</v>
      </c>
      <c r="I119" s="42">
        <f>I120+I121</f>
        <v>37527000</v>
      </c>
      <c r="J119" s="42">
        <f>J120+J121</f>
        <v>0</v>
      </c>
      <c r="K119" s="42">
        <f>K120+K121</f>
        <v>0</v>
      </c>
    </row>
    <row r="120" spans="1:11" ht="93" customHeight="1" hidden="1">
      <c r="A120" s="15"/>
      <c r="B120" s="33" t="s">
        <v>116</v>
      </c>
      <c r="C120" s="34">
        <v>3242</v>
      </c>
      <c r="D120" s="33" t="s">
        <v>36</v>
      </c>
      <c r="E120" s="51" t="s">
        <v>117</v>
      </c>
      <c r="F120" s="47" t="s">
        <v>432</v>
      </c>
      <c r="G120" s="66" t="s">
        <v>425</v>
      </c>
      <c r="H120" s="42">
        <f t="shared" si="5"/>
        <v>33019000</v>
      </c>
      <c r="I120" s="43">
        <f>21413555+3205445+5400000+3000000</f>
        <v>33019000</v>
      </c>
      <c r="J120" s="43"/>
      <c r="K120" s="42"/>
    </row>
    <row r="121" spans="1:11" ht="51.75" customHeight="1" hidden="1">
      <c r="A121" s="15"/>
      <c r="B121" s="71" t="s">
        <v>116</v>
      </c>
      <c r="C121" s="72">
        <v>3242</v>
      </c>
      <c r="D121" s="73" t="s">
        <v>36</v>
      </c>
      <c r="E121" s="74" t="s">
        <v>117</v>
      </c>
      <c r="F121" s="47" t="s">
        <v>431</v>
      </c>
      <c r="G121" s="66" t="s">
        <v>424</v>
      </c>
      <c r="H121" s="42">
        <f t="shared" si="5"/>
        <v>4508000</v>
      </c>
      <c r="I121" s="43">
        <v>4508000</v>
      </c>
      <c r="J121" s="43"/>
      <c r="K121" s="42"/>
    </row>
    <row r="122" spans="1:11" ht="40.5" customHeight="1" hidden="1">
      <c r="A122" s="15"/>
      <c r="B122" s="16">
        <v>1010000</v>
      </c>
      <c r="C122" s="188" t="s">
        <v>12</v>
      </c>
      <c r="D122" s="189"/>
      <c r="E122" s="190"/>
      <c r="F122" s="16"/>
      <c r="G122" s="16"/>
      <c r="H122" s="59">
        <f t="shared" si="5"/>
        <v>721000</v>
      </c>
      <c r="I122" s="59">
        <f>I123</f>
        <v>721000</v>
      </c>
      <c r="J122" s="59">
        <f aca="true" t="shared" si="7" ref="J122:K124">J123</f>
        <v>0</v>
      </c>
      <c r="K122" s="59">
        <f t="shared" si="7"/>
        <v>0</v>
      </c>
    </row>
    <row r="123" spans="1:11" ht="40.5" customHeight="1" hidden="1">
      <c r="A123" s="15"/>
      <c r="B123" s="60">
        <v>1014000</v>
      </c>
      <c r="C123" s="179" t="s">
        <v>12</v>
      </c>
      <c r="D123" s="180"/>
      <c r="E123" s="181"/>
      <c r="F123" s="60"/>
      <c r="G123" s="60"/>
      <c r="H123" s="61">
        <f t="shared" si="5"/>
        <v>721000</v>
      </c>
      <c r="I123" s="61">
        <f>I124</f>
        <v>721000</v>
      </c>
      <c r="J123" s="61">
        <f t="shared" si="7"/>
        <v>0</v>
      </c>
      <c r="K123" s="61">
        <f t="shared" si="7"/>
        <v>0</v>
      </c>
    </row>
    <row r="124" spans="1:11" ht="30" hidden="1">
      <c r="A124" s="15"/>
      <c r="B124" s="75">
        <v>1014080</v>
      </c>
      <c r="C124" s="40">
        <v>4080</v>
      </c>
      <c r="D124" s="39" t="s">
        <v>37</v>
      </c>
      <c r="E124" s="56" t="s">
        <v>38</v>
      </c>
      <c r="F124" s="47"/>
      <c r="G124" s="48"/>
      <c r="H124" s="42">
        <f t="shared" si="5"/>
        <v>721000</v>
      </c>
      <c r="I124" s="42">
        <f>I125</f>
        <v>721000</v>
      </c>
      <c r="J124" s="42">
        <f t="shared" si="7"/>
        <v>0</v>
      </c>
      <c r="K124" s="42">
        <f t="shared" si="7"/>
        <v>0</v>
      </c>
    </row>
    <row r="125" spans="1:11" ht="96" customHeight="1" hidden="1">
      <c r="A125" s="15"/>
      <c r="B125" s="76" t="s">
        <v>118</v>
      </c>
      <c r="C125" s="77">
        <v>4082</v>
      </c>
      <c r="D125" s="76" t="s">
        <v>244</v>
      </c>
      <c r="E125" s="78" t="s">
        <v>119</v>
      </c>
      <c r="F125" s="79" t="s">
        <v>238</v>
      </c>
      <c r="G125" s="80" t="s">
        <v>241</v>
      </c>
      <c r="H125" s="81">
        <f t="shared" si="5"/>
        <v>721000</v>
      </c>
      <c r="I125" s="82">
        <f>921000-200000</f>
        <v>721000</v>
      </c>
      <c r="J125" s="42"/>
      <c r="K125" s="42"/>
    </row>
    <row r="126" spans="1:11" ht="15" hidden="1">
      <c r="A126" s="83"/>
      <c r="B126" s="33"/>
      <c r="C126" s="34"/>
      <c r="D126" s="33"/>
      <c r="E126" s="35"/>
      <c r="F126" s="47"/>
      <c r="G126" s="48"/>
      <c r="H126" s="42"/>
      <c r="I126" s="43"/>
      <c r="J126" s="42"/>
      <c r="K126" s="42"/>
    </row>
    <row r="127" spans="1:11" ht="15" hidden="1">
      <c r="A127" s="83"/>
      <c r="B127" s="33"/>
      <c r="C127" s="34"/>
      <c r="D127" s="33"/>
      <c r="E127" s="35"/>
      <c r="F127" s="47"/>
      <c r="G127" s="48"/>
      <c r="H127" s="42"/>
      <c r="I127" s="43"/>
      <c r="J127" s="42"/>
      <c r="K127" s="42"/>
    </row>
    <row r="128" spans="1:11" ht="15" hidden="1">
      <c r="A128" s="83"/>
      <c r="B128" s="33"/>
      <c r="C128" s="34"/>
      <c r="D128" s="33"/>
      <c r="E128" s="35"/>
      <c r="F128" s="47"/>
      <c r="G128" s="48"/>
      <c r="H128" s="42"/>
      <c r="I128" s="43"/>
      <c r="J128" s="42"/>
      <c r="K128" s="42"/>
    </row>
    <row r="129" spans="1:11" ht="15" hidden="1">
      <c r="A129" s="83"/>
      <c r="B129" s="33"/>
      <c r="C129" s="34"/>
      <c r="D129" s="33"/>
      <c r="E129" s="35"/>
      <c r="F129" s="47"/>
      <c r="G129" s="48"/>
      <c r="H129" s="42"/>
      <c r="I129" s="43"/>
      <c r="J129" s="42"/>
      <c r="K129" s="42"/>
    </row>
    <row r="130" spans="1:11" ht="15" hidden="1">
      <c r="A130" s="83"/>
      <c r="B130" s="33"/>
      <c r="C130" s="34"/>
      <c r="D130" s="33"/>
      <c r="E130" s="35"/>
      <c r="F130" s="47"/>
      <c r="G130" s="48"/>
      <c r="H130" s="42"/>
      <c r="I130" s="43"/>
      <c r="J130" s="42"/>
      <c r="K130" s="42"/>
    </row>
    <row r="131" spans="1:11" ht="15" hidden="1">
      <c r="A131" s="83"/>
      <c r="B131" s="33"/>
      <c r="C131" s="34"/>
      <c r="D131" s="33"/>
      <c r="E131" s="35"/>
      <c r="F131" s="47"/>
      <c r="G131" s="48"/>
      <c r="H131" s="42"/>
      <c r="I131" s="43"/>
      <c r="J131" s="42"/>
      <c r="K131" s="42"/>
    </row>
    <row r="132" spans="1:11" ht="15" hidden="1">
      <c r="A132" s="83"/>
      <c r="B132" s="33"/>
      <c r="C132" s="34"/>
      <c r="D132" s="33"/>
      <c r="E132" s="35"/>
      <c r="F132" s="47"/>
      <c r="G132" s="48"/>
      <c r="H132" s="42"/>
      <c r="I132" s="43"/>
      <c r="J132" s="42"/>
      <c r="K132" s="42"/>
    </row>
    <row r="133" spans="1:11" ht="15" hidden="1">
      <c r="A133" s="83"/>
      <c r="B133" s="33"/>
      <c r="C133" s="34"/>
      <c r="D133" s="33"/>
      <c r="E133" s="35"/>
      <c r="F133" s="47"/>
      <c r="G133" s="48"/>
      <c r="H133" s="42"/>
      <c r="I133" s="43"/>
      <c r="J133" s="42"/>
      <c r="K133" s="42"/>
    </row>
    <row r="134" spans="1:11" ht="15" hidden="1">
      <c r="A134" s="83"/>
      <c r="B134" s="33"/>
      <c r="C134" s="34"/>
      <c r="D134" s="33"/>
      <c r="E134" s="35"/>
      <c r="F134" s="47"/>
      <c r="G134" s="48"/>
      <c r="H134" s="42"/>
      <c r="I134" s="43"/>
      <c r="J134" s="42"/>
      <c r="K134" s="42"/>
    </row>
    <row r="135" spans="1:11" ht="15" hidden="1">
      <c r="A135" s="83"/>
      <c r="B135" s="33"/>
      <c r="C135" s="34"/>
      <c r="D135" s="33"/>
      <c r="E135" s="35"/>
      <c r="F135" s="47"/>
      <c r="G135" s="48"/>
      <c r="H135" s="42"/>
      <c r="I135" s="43"/>
      <c r="J135" s="42"/>
      <c r="K135" s="42"/>
    </row>
    <row r="136" spans="1:11" ht="15" hidden="1">
      <c r="A136" s="83"/>
      <c r="B136" s="33"/>
      <c r="C136" s="34"/>
      <c r="D136" s="33"/>
      <c r="E136" s="35"/>
      <c r="F136" s="47"/>
      <c r="G136" s="48"/>
      <c r="H136" s="42"/>
      <c r="I136" s="43"/>
      <c r="J136" s="42"/>
      <c r="K136" s="42"/>
    </row>
    <row r="137" spans="1:11" ht="15" hidden="1">
      <c r="A137" s="83"/>
      <c r="B137" s="33"/>
      <c r="C137" s="34"/>
      <c r="D137" s="33"/>
      <c r="E137" s="35"/>
      <c r="F137" s="47"/>
      <c r="G137" s="48"/>
      <c r="H137" s="42"/>
      <c r="I137" s="43"/>
      <c r="J137" s="42"/>
      <c r="K137" s="42"/>
    </row>
    <row r="138" spans="1:11" ht="15" hidden="1">
      <c r="A138" s="83"/>
      <c r="B138" s="33"/>
      <c r="C138" s="34"/>
      <c r="D138" s="33"/>
      <c r="E138" s="35"/>
      <c r="F138" s="47"/>
      <c r="G138" s="48"/>
      <c r="H138" s="42"/>
      <c r="I138" s="43"/>
      <c r="J138" s="42"/>
      <c r="K138" s="42"/>
    </row>
    <row r="139" spans="1:11" ht="15" hidden="1">
      <c r="A139" s="83"/>
      <c r="B139" s="33"/>
      <c r="C139" s="34"/>
      <c r="D139" s="33"/>
      <c r="E139" s="35"/>
      <c r="F139" s="47"/>
      <c r="G139" s="48"/>
      <c r="H139" s="42"/>
      <c r="I139" s="43"/>
      <c r="J139" s="42"/>
      <c r="K139" s="42"/>
    </row>
    <row r="140" spans="1:11" ht="15" hidden="1">
      <c r="A140" s="83"/>
      <c r="B140" s="33"/>
      <c r="C140" s="34"/>
      <c r="D140" s="33"/>
      <c r="E140" s="35"/>
      <c r="F140" s="47"/>
      <c r="G140" s="48"/>
      <c r="H140" s="42"/>
      <c r="I140" s="43"/>
      <c r="J140" s="42"/>
      <c r="K140" s="42"/>
    </row>
    <row r="141" spans="1:11" ht="15" hidden="1">
      <c r="A141" s="83"/>
      <c r="B141" s="33"/>
      <c r="C141" s="34"/>
      <c r="D141" s="33"/>
      <c r="E141" s="35"/>
      <c r="F141" s="47"/>
      <c r="G141" s="48"/>
      <c r="H141" s="42"/>
      <c r="I141" s="43"/>
      <c r="J141" s="42"/>
      <c r="K141" s="42"/>
    </row>
    <row r="142" spans="1:11" ht="15" hidden="1">
      <c r="A142" s="83"/>
      <c r="B142" s="33"/>
      <c r="C142" s="34"/>
      <c r="D142" s="33"/>
      <c r="E142" s="35"/>
      <c r="F142" s="47"/>
      <c r="G142" s="48"/>
      <c r="H142" s="42"/>
      <c r="I142" s="43"/>
      <c r="J142" s="42"/>
      <c r="K142" s="42"/>
    </row>
    <row r="143" spans="1:11" ht="15" hidden="1">
      <c r="A143" s="83"/>
      <c r="B143" s="33"/>
      <c r="C143" s="34"/>
      <c r="D143" s="33"/>
      <c r="E143" s="35"/>
      <c r="F143" s="47"/>
      <c r="G143" s="48"/>
      <c r="H143" s="42"/>
      <c r="I143" s="43"/>
      <c r="J143" s="42"/>
      <c r="K143" s="42"/>
    </row>
    <row r="144" spans="1:11" ht="15" hidden="1">
      <c r="A144" s="83"/>
      <c r="B144" s="33"/>
      <c r="C144" s="34"/>
      <c r="D144" s="33"/>
      <c r="E144" s="35"/>
      <c r="F144" s="47"/>
      <c r="G144" s="48"/>
      <c r="H144" s="42"/>
      <c r="I144" s="43"/>
      <c r="J144" s="42"/>
      <c r="K144" s="42"/>
    </row>
    <row r="145" spans="1:11" ht="15" hidden="1">
      <c r="A145" s="83"/>
      <c r="B145" s="33"/>
      <c r="C145" s="34"/>
      <c r="D145" s="33"/>
      <c r="E145" s="35"/>
      <c r="F145" s="47"/>
      <c r="G145" s="48"/>
      <c r="H145" s="42"/>
      <c r="I145" s="43"/>
      <c r="J145" s="42"/>
      <c r="K145" s="42"/>
    </row>
    <row r="146" spans="1:11" ht="15" hidden="1">
      <c r="A146" s="83"/>
      <c r="B146" s="33"/>
      <c r="C146" s="34"/>
      <c r="D146" s="33"/>
      <c r="E146" s="35"/>
      <c r="F146" s="47"/>
      <c r="G146" s="48"/>
      <c r="H146" s="42"/>
      <c r="I146" s="43"/>
      <c r="J146" s="42"/>
      <c r="K146" s="42"/>
    </row>
    <row r="147" spans="1:11" ht="15" hidden="1">
      <c r="A147" s="83"/>
      <c r="B147" s="33"/>
      <c r="C147" s="34"/>
      <c r="D147" s="33"/>
      <c r="E147" s="35"/>
      <c r="F147" s="47"/>
      <c r="G147" s="48"/>
      <c r="H147" s="42"/>
      <c r="I147" s="43"/>
      <c r="J147" s="42"/>
      <c r="K147" s="42"/>
    </row>
    <row r="148" spans="1:11" ht="15" hidden="1">
      <c r="A148" s="83"/>
      <c r="B148" s="33"/>
      <c r="C148" s="34"/>
      <c r="D148" s="33"/>
      <c r="E148" s="35"/>
      <c r="F148" s="47"/>
      <c r="G148" s="48"/>
      <c r="H148" s="42"/>
      <c r="I148" s="43"/>
      <c r="J148" s="42"/>
      <c r="K148" s="42"/>
    </row>
    <row r="149" spans="1:11" ht="15" hidden="1">
      <c r="A149" s="83"/>
      <c r="B149" s="33"/>
      <c r="C149" s="34"/>
      <c r="D149" s="33"/>
      <c r="E149" s="35"/>
      <c r="F149" s="47"/>
      <c r="G149" s="48"/>
      <c r="H149" s="42"/>
      <c r="I149" s="43"/>
      <c r="J149" s="42"/>
      <c r="K149" s="42"/>
    </row>
    <row r="150" spans="1:11" ht="15" hidden="1">
      <c r="A150" s="83"/>
      <c r="B150" s="33"/>
      <c r="C150" s="34"/>
      <c r="D150" s="33"/>
      <c r="E150" s="35"/>
      <c r="F150" s="47"/>
      <c r="G150" s="48"/>
      <c r="H150" s="42"/>
      <c r="I150" s="43"/>
      <c r="J150" s="42"/>
      <c r="K150" s="42"/>
    </row>
    <row r="151" spans="1:11" ht="15" hidden="1">
      <c r="A151" s="83"/>
      <c r="B151" s="33"/>
      <c r="C151" s="34"/>
      <c r="D151" s="33"/>
      <c r="E151" s="35"/>
      <c r="F151" s="47"/>
      <c r="G151" s="48"/>
      <c r="H151" s="42"/>
      <c r="I151" s="43"/>
      <c r="J151" s="42"/>
      <c r="K151" s="42"/>
    </row>
    <row r="152" spans="1:11" ht="15" hidden="1">
      <c r="A152" s="83"/>
      <c r="B152" s="33"/>
      <c r="C152" s="34"/>
      <c r="D152" s="33"/>
      <c r="E152" s="35"/>
      <c r="F152" s="47"/>
      <c r="G152" s="48"/>
      <c r="H152" s="42"/>
      <c r="I152" s="43"/>
      <c r="J152" s="42"/>
      <c r="K152" s="42"/>
    </row>
    <row r="153" spans="1:11" ht="15" hidden="1">
      <c r="A153" s="83"/>
      <c r="B153" s="33"/>
      <c r="C153" s="34"/>
      <c r="D153" s="33"/>
      <c r="E153" s="35"/>
      <c r="F153" s="47"/>
      <c r="G153" s="48"/>
      <c r="H153" s="42"/>
      <c r="I153" s="43"/>
      <c r="J153" s="42"/>
      <c r="K153" s="42"/>
    </row>
    <row r="154" spans="1:11" ht="15" hidden="1">
      <c r="A154" s="83"/>
      <c r="B154" s="33"/>
      <c r="C154" s="34"/>
      <c r="D154" s="33"/>
      <c r="E154" s="35"/>
      <c r="F154" s="47"/>
      <c r="G154" s="48"/>
      <c r="H154" s="42"/>
      <c r="I154" s="43"/>
      <c r="J154" s="42"/>
      <c r="K154" s="42"/>
    </row>
    <row r="155" spans="1:11" ht="32.25" customHeight="1" hidden="1">
      <c r="A155" s="83"/>
      <c r="B155" s="16">
        <v>1200000</v>
      </c>
      <c r="C155" s="168" t="s">
        <v>435</v>
      </c>
      <c r="D155" s="191"/>
      <c r="E155" s="169"/>
      <c r="F155" s="84"/>
      <c r="G155" s="85"/>
      <c r="H155" s="59">
        <f>I155+J155</f>
        <v>-5487000</v>
      </c>
      <c r="I155" s="59">
        <f>I156</f>
        <v>0</v>
      </c>
      <c r="J155" s="59">
        <f>J156</f>
        <v>-5487000</v>
      </c>
      <c r="K155" s="59">
        <f>K156</f>
        <v>-5590000</v>
      </c>
    </row>
    <row r="156" spans="1:11" ht="29.25" customHeight="1" hidden="1">
      <c r="A156" s="83"/>
      <c r="B156" s="60">
        <v>1210000</v>
      </c>
      <c r="C156" s="211" t="s">
        <v>435</v>
      </c>
      <c r="D156" s="212"/>
      <c r="E156" s="213"/>
      <c r="F156" s="40"/>
      <c r="G156" s="40"/>
      <c r="H156" s="42">
        <f>I156+J156</f>
        <v>-5487000</v>
      </c>
      <c r="I156" s="42">
        <f>I159+I164+I157</f>
        <v>0</v>
      </c>
      <c r="J156" s="42">
        <f>J159+J164</f>
        <v>-5487000</v>
      </c>
      <c r="K156" s="42">
        <f>K159+K164</f>
        <v>-5590000</v>
      </c>
    </row>
    <row r="157" spans="1:11" ht="29.25" customHeight="1" hidden="1">
      <c r="A157" s="83"/>
      <c r="B157" s="16">
        <v>12160000</v>
      </c>
      <c r="C157" s="16">
        <v>6000</v>
      </c>
      <c r="D157" s="168" t="s">
        <v>336</v>
      </c>
      <c r="E157" s="169"/>
      <c r="F157" s="40"/>
      <c r="G157" s="40"/>
      <c r="H157" s="42">
        <f>I157+J157</f>
        <v>0</v>
      </c>
      <c r="I157" s="42">
        <f>I158</f>
        <v>0</v>
      </c>
      <c r="J157" s="42">
        <f>J158</f>
        <v>0</v>
      </c>
      <c r="K157" s="42">
        <f>K158</f>
        <v>0</v>
      </c>
    </row>
    <row r="158" spans="1:11" ht="62.25" customHeight="1" hidden="1">
      <c r="A158" s="83"/>
      <c r="B158" s="40">
        <v>1216040</v>
      </c>
      <c r="C158" s="40">
        <v>6040</v>
      </c>
      <c r="D158" s="67" t="s">
        <v>338</v>
      </c>
      <c r="E158" s="40" t="s">
        <v>337</v>
      </c>
      <c r="F158" s="40" t="s">
        <v>412</v>
      </c>
      <c r="G158" s="40" t="s">
        <v>381</v>
      </c>
      <c r="H158" s="42">
        <f>I158+J158</f>
        <v>0</v>
      </c>
      <c r="I158" s="43">
        <f>1000000-1000000</f>
        <v>0</v>
      </c>
      <c r="J158" s="42"/>
      <c r="K158" s="42"/>
    </row>
    <row r="159" spans="1:11" ht="31.5" customHeight="1" hidden="1">
      <c r="A159" s="83"/>
      <c r="B159" s="16">
        <v>1217600</v>
      </c>
      <c r="C159" s="16">
        <v>7600</v>
      </c>
      <c r="D159" s="222" t="s">
        <v>62</v>
      </c>
      <c r="E159" s="223"/>
      <c r="F159" s="40"/>
      <c r="G159" s="40"/>
      <c r="H159" s="42">
        <f>H162+H163</f>
        <v>0</v>
      </c>
      <c r="I159" s="42">
        <f>I162+I163</f>
        <v>0</v>
      </c>
      <c r="J159" s="42">
        <f>J162+J163</f>
        <v>0</v>
      </c>
      <c r="K159" s="42">
        <f>K162+K163</f>
        <v>0</v>
      </c>
    </row>
    <row r="160" spans="1:11" ht="15.75" hidden="1">
      <c r="A160" s="83"/>
      <c r="B160" s="88"/>
      <c r="C160" s="88"/>
      <c r="D160" s="86"/>
      <c r="E160" s="87"/>
      <c r="F160" s="40"/>
      <c r="G160" s="40"/>
      <c r="H160" s="42"/>
      <c r="I160" s="42"/>
      <c r="J160" s="43"/>
      <c r="K160" s="42"/>
    </row>
    <row r="161" spans="1:11" ht="90" hidden="1">
      <c r="A161" s="83"/>
      <c r="B161" s="89" t="s">
        <v>131</v>
      </c>
      <c r="C161" s="89" t="s">
        <v>132</v>
      </c>
      <c r="D161" s="90">
        <v>610</v>
      </c>
      <c r="E161" s="91" t="s">
        <v>139</v>
      </c>
      <c r="F161" s="47" t="s">
        <v>133</v>
      </c>
      <c r="G161" s="56"/>
      <c r="H161" s="42">
        <f>I161+J161</f>
        <v>0</v>
      </c>
      <c r="I161" s="43"/>
      <c r="J161" s="92"/>
      <c r="K161" s="42"/>
    </row>
    <row r="162" spans="1:11" ht="75" hidden="1">
      <c r="A162" s="83"/>
      <c r="B162" s="93"/>
      <c r="C162" s="93"/>
      <c r="D162" s="94"/>
      <c r="E162" s="93"/>
      <c r="F162" s="40" t="s">
        <v>135</v>
      </c>
      <c r="G162" s="41"/>
      <c r="H162" s="42">
        <f>I162+J162</f>
        <v>0</v>
      </c>
      <c r="I162" s="43"/>
      <c r="J162" s="43"/>
      <c r="K162" s="42"/>
    </row>
    <row r="163" spans="1:11" ht="60" hidden="1">
      <c r="A163" s="83"/>
      <c r="B163" s="40">
        <v>1217640</v>
      </c>
      <c r="C163" s="40">
        <v>7640</v>
      </c>
      <c r="D163" s="39" t="s">
        <v>200</v>
      </c>
      <c r="E163" s="56" t="s">
        <v>134</v>
      </c>
      <c r="F163" s="40" t="s">
        <v>136</v>
      </c>
      <c r="G163" s="40" t="s">
        <v>340</v>
      </c>
      <c r="H163" s="42">
        <f>I163+J163</f>
        <v>0</v>
      </c>
      <c r="I163" s="43">
        <f>1000000+5000000-6000000</f>
        <v>0</v>
      </c>
      <c r="J163" s="42"/>
      <c r="K163" s="42"/>
    </row>
    <row r="164" spans="1:11" ht="15" hidden="1">
      <c r="A164" s="83"/>
      <c r="B164" s="95"/>
      <c r="C164" s="95"/>
      <c r="D164" s="75" t="s">
        <v>9</v>
      </c>
      <c r="E164" s="207" t="s">
        <v>46</v>
      </c>
      <c r="F164" s="208"/>
      <c r="G164" s="40"/>
      <c r="H164" s="42">
        <f>H165</f>
        <v>-5487000</v>
      </c>
      <c r="I164" s="42">
        <f>I165</f>
        <v>0</v>
      </c>
      <c r="J164" s="42">
        <f>J165</f>
        <v>-5487000</v>
      </c>
      <c r="K164" s="42">
        <f>K165</f>
        <v>-5590000</v>
      </c>
    </row>
    <row r="165" spans="1:11" ht="15" hidden="1">
      <c r="A165" s="83"/>
      <c r="B165" s="95"/>
      <c r="C165" s="95"/>
      <c r="D165" s="75">
        <v>8800</v>
      </c>
      <c r="E165" s="207" t="s">
        <v>92</v>
      </c>
      <c r="F165" s="208"/>
      <c r="G165" s="40"/>
      <c r="H165" s="42">
        <f>H166+H175+H169+H172</f>
        <v>-5487000</v>
      </c>
      <c r="I165" s="42">
        <f>I166+I175+I169+I172</f>
        <v>0</v>
      </c>
      <c r="J165" s="42">
        <f>J166+J175+J169+J172</f>
        <v>-5487000</v>
      </c>
      <c r="K165" s="42">
        <f>K166+K175+K169+K172</f>
        <v>-5590000</v>
      </c>
    </row>
    <row r="166" spans="1:11" ht="55.5" customHeight="1" hidden="1">
      <c r="A166" s="83"/>
      <c r="B166" s="96" t="s">
        <v>142</v>
      </c>
      <c r="C166" s="97">
        <v>8820</v>
      </c>
      <c r="D166" s="209" t="s">
        <v>143</v>
      </c>
      <c r="E166" s="210"/>
      <c r="F166" s="98"/>
      <c r="G166" s="98"/>
      <c r="H166" s="42">
        <f>H167+H168</f>
        <v>103000</v>
      </c>
      <c r="I166" s="42">
        <f>I167+I168</f>
        <v>0</v>
      </c>
      <c r="J166" s="42">
        <f>J167+J168</f>
        <v>103000</v>
      </c>
      <c r="K166" s="42">
        <f>K167+K168</f>
        <v>0</v>
      </c>
    </row>
    <row r="167" spans="1:11" ht="48.75" customHeight="1" hidden="1">
      <c r="A167" s="83"/>
      <c r="B167" s="99" t="s">
        <v>137</v>
      </c>
      <c r="C167" s="99" t="s">
        <v>138</v>
      </c>
      <c r="D167" s="100">
        <v>1060</v>
      </c>
      <c r="E167" s="55" t="s">
        <v>226</v>
      </c>
      <c r="F167" s="227" t="s">
        <v>350</v>
      </c>
      <c r="G167" s="163" t="s">
        <v>339</v>
      </c>
      <c r="H167" s="42">
        <f>I167+J167</f>
        <v>226818</v>
      </c>
      <c r="I167" s="43"/>
      <c r="J167" s="43">
        <v>226818</v>
      </c>
      <c r="K167" s="42"/>
    </row>
    <row r="168" spans="1:11" ht="51.75" customHeight="1" hidden="1">
      <c r="A168" s="83"/>
      <c r="B168" s="99" t="s">
        <v>140</v>
      </c>
      <c r="C168" s="99" t="s">
        <v>141</v>
      </c>
      <c r="D168" s="100">
        <v>1060</v>
      </c>
      <c r="E168" s="55" t="s">
        <v>163</v>
      </c>
      <c r="F168" s="164"/>
      <c r="G168" s="164"/>
      <c r="H168" s="42">
        <f>I168+J168</f>
        <v>-123818</v>
      </c>
      <c r="I168" s="43"/>
      <c r="J168" s="43">
        <v>-123818</v>
      </c>
      <c r="K168" s="42"/>
    </row>
    <row r="169" spans="1:11" ht="48" customHeight="1" hidden="1">
      <c r="A169" s="83"/>
      <c r="B169" s="96" t="s">
        <v>341</v>
      </c>
      <c r="C169" s="96" t="s">
        <v>93</v>
      </c>
      <c r="D169" s="184" t="s">
        <v>342</v>
      </c>
      <c r="E169" s="185"/>
      <c r="F169" s="66"/>
      <c r="G169" s="66"/>
      <c r="H169" s="42">
        <f>H170+H171</f>
        <v>0</v>
      </c>
      <c r="I169" s="43">
        <f>I170+I171</f>
        <v>0</v>
      </c>
      <c r="J169" s="43">
        <f>J170+J171</f>
        <v>0</v>
      </c>
      <c r="K169" s="42">
        <f>K170+K171</f>
        <v>0</v>
      </c>
    </row>
    <row r="170" spans="1:11" ht="48" customHeight="1" hidden="1">
      <c r="A170" s="83"/>
      <c r="B170" s="99" t="s">
        <v>343</v>
      </c>
      <c r="C170" s="99" t="s">
        <v>52</v>
      </c>
      <c r="D170" s="101">
        <v>1060</v>
      </c>
      <c r="E170" s="102" t="s">
        <v>164</v>
      </c>
      <c r="F170" s="163" t="s">
        <v>351</v>
      </c>
      <c r="G170" s="225" t="s">
        <v>352</v>
      </c>
      <c r="H170" s="42">
        <f>I170+J170</f>
        <v>2700000</v>
      </c>
      <c r="I170" s="43">
        <f>2000000-2000000</f>
        <v>0</v>
      </c>
      <c r="J170" s="43">
        <v>2700000</v>
      </c>
      <c r="K170" s="42"/>
    </row>
    <row r="171" spans="1:11" ht="48" customHeight="1" hidden="1">
      <c r="A171" s="83"/>
      <c r="B171" s="99" t="s">
        <v>344</v>
      </c>
      <c r="C171" s="99" t="s">
        <v>53</v>
      </c>
      <c r="D171" s="101">
        <v>1060</v>
      </c>
      <c r="E171" s="102" t="s">
        <v>165</v>
      </c>
      <c r="F171" s="164"/>
      <c r="G171" s="226"/>
      <c r="H171" s="42">
        <f>I171+J171</f>
        <v>-2700000</v>
      </c>
      <c r="I171" s="43"/>
      <c r="J171" s="43">
        <v>-2700000</v>
      </c>
      <c r="K171" s="42"/>
    </row>
    <row r="172" spans="1:11" ht="48" customHeight="1" hidden="1">
      <c r="A172" s="83"/>
      <c r="B172" s="96" t="s">
        <v>345</v>
      </c>
      <c r="C172" s="96" t="s">
        <v>94</v>
      </c>
      <c r="D172" s="184" t="s">
        <v>346</v>
      </c>
      <c r="E172" s="185"/>
      <c r="F172" s="66"/>
      <c r="G172" s="66"/>
      <c r="H172" s="42">
        <f>I172+J172</f>
        <v>-1000000</v>
      </c>
      <c r="I172" s="42">
        <f>I174+I173</f>
        <v>0</v>
      </c>
      <c r="J172" s="42">
        <f>J174+J173</f>
        <v>-1000000</v>
      </c>
      <c r="K172" s="42">
        <f>K174+K173</f>
        <v>-1000000</v>
      </c>
    </row>
    <row r="173" spans="1:11" ht="48" customHeight="1" hidden="1">
      <c r="A173" s="83"/>
      <c r="B173" s="99" t="s">
        <v>416</v>
      </c>
      <c r="C173" s="99" t="s">
        <v>417</v>
      </c>
      <c r="D173" s="103">
        <v>1060</v>
      </c>
      <c r="E173" s="104" t="s">
        <v>418</v>
      </c>
      <c r="F173" s="163" t="s">
        <v>354</v>
      </c>
      <c r="G173" s="225" t="s">
        <v>352</v>
      </c>
      <c r="H173" s="42">
        <f>I173+J173</f>
        <v>0</v>
      </c>
      <c r="I173" s="43">
        <f>1000000-1000000</f>
        <v>0</v>
      </c>
      <c r="J173" s="43"/>
      <c r="K173" s="43"/>
    </row>
    <row r="174" spans="1:11" ht="65.25" customHeight="1" hidden="1">
      <c r="A174" s="83"/>
      <c r="B174" s="99" t="s">
        <v>353</v>
      </c>
      <c r="C174" s="99" t="s">
        <v>51</v>
      </c>
      <c r="D174" s="103">
        <v>1060</v>
      </c>
      <c r="E174" s="104" t="s">
        <v>166</v>
      </c>
      <c r="F174" s="164"/>
      <c r="G174" s="226"/>
      <c r="H174" s="42">
        <f>I174+J174</f>
        <v>-1000000</v>
      </c>
      <c r="I174" s="43"/>
      <c r="J174" s="43">
        <v>-1000000</v>
      </c>
      <c r="K174" s="43">
        <v>-1000000</v>
      </c>
    </row>
    <row r="175" spans="1:11" ht="30" customHeight="1" hidden="1">
      <c r="A175" s="83"/>
      <c r="B175" s="96" t="s">
        <v>144</v>
      </c>
      <c r="C175" s="97">
        <v>8860</v>
      </c>
      <c r="D175" s="214" t="s">
        <v>47</v>
      </c>
      <c r="E175" s="215"/>
      <c r="F175" s="40"/>
      <c r="G175" s="40"/>
      <c r="H175" s="42">
        <f>H178+H179+H176+H177</f>
        <v>-4590000</v>
      </c>
      <c r="I175" s="42">
        <f>I178+I179+I176</f>
        <v>0</v>
      </c>
      <c r="J175" s="42">
        <f>J178+J179+J177</f>
        <v>-4590000</v>
      </c>
      <c r="K175" s="42">
        <f>K178+K179+K177</f>
        <v>-4590000</v>
      </c>
    </row>
    <row r="176" spans="1:11" ht="48.75" customHeight="1" hidden="1">
      <c r="A176" s="83"/>
      <c r="B176" s="99" t="s">
        <v>211</v>
      </c>
      <c r="C176" s="99" t="s">
        <v>48</v>
      </c>
      <c r="D176" s="99" t="s">
        <v>49</v>
      </c>
      <c r="E176" s="55" t="s">
        <v>167</v>
      </c>
      <c r="F176" s="40" t="s">
        <v>356</v>
      </c>
      <c r="G176" s="48" t="s">
        <v>382</v>
      </c>
      <c r="H176" s="42">
        <f>I176+J176</f>
        <v>0</v>
      </c>
      <c r="I176" s="43">
        <f>1500000+4500000-3000000-1221845-930982-847173</f>
        <v>0</v>
      </c>
      <c r="J176" s="43"/>
      <c r="K176" s="43"/>
    </row>
    <row r="177" spans="1:11" ht="48.75" customHeight="1" hidden="1">
      <c r="A177" s="83"/>
      <c r="B177" s="99" t="s">
        <v>145</v>
      </c>
      <c r="C177" s="99" t="s">
        <v>50</v>
      </c>
      <c r="D177" s="99" t="s">
        <v>49</v>
      </c>
      <c r="E177" s="55" t="s">
        <v>168</v>
      </c>
      <c r="F177" s="40" t="s">
        <v>356</v>
      </c>
      <c r="G177" s="48" t="s">
        <v>382</v>
      </c>
      <c r="H177" s="42">
        <f>I177+J177</f>
        <v>-850000</v>
      </c>
      <c r="I177" s="43"/>
      <c r="J177" s="43">
        <v>-850000</v>
      </c>
      <c r="K177" s="43">
        <v>-850000</v>
      </c>
    </row>
    <row r="178" spans="1:11" ht="60" hidden="1">
      <c r="A178" s="83"/>
      <c r="B178" s="99" t="s">
        <v>145</v>
      </c>
      <c r="C178" s="99" t="s">
        <v>50</v>
      </c>
      <c r="D178" s="99" t="s">
        <v>49</v>
      </c>
      <c r="E178" s="55" t="s">
        <v>168</v>
      </c>
      <c r="F178" s="40" t="s">
        <v>136</v>
      </c>
      <c r="G178" s="48" t="s">
        <v>355</v>
      </c>
      <c r="H178" s="42">
        <f>I178+J178</f>
        <v>-3740000</v>
      </c>
      <c r="I178" s="43"/>
      <c r="J178" s="43">
        <v>-3740000</v>
      </c>
      <c r="K178" s="43">
        <v>-3740000</v>
      </c>
    </row>
    <row r="179" spans="1:11" ht="30" hidden="1">
      <c r="A179" s="83"/>
      <c r="B179" s="99">
        <v>1218311</v>
      </c>
      <c r="C179" s="99">
        <v>8311</v>
      </c>
      <c r="D179" s="99" t="s">
        <v>234</v>
      </c>
      <c r="E179" s="55" t="s">
        <v>235</v>
      </c>
      <c r="F179" s="40" t="s">
        <v>230</v>
      </c>
      <c r="G179" s="48"/>
      <c r="H179" s="43">
        <f>I179+J179</f>
        <v>0</v>
      </c>
      <c r="I179" s="43"/>
      <c r="J179" s="43"/>
      <c r="K179" s="43"/>
    </row>
    <row r="180" spans="1:11" ht="15" hidden="1">
      <c r="A180" s="15"/>
      <c r="B180" s="40"/>
      <c r="C180" s="105"/>
      <c r="D180" s="106"/>
      <c r="E180" s="91"/>
      <c r="F180" s="40"/>
      <c r="G180" s="40"/>
      <c r="H180" s="42"/>
      <c r="I180" s="43"/>
      <c r="J180" s="107"/>
      <c r="K180" s="42"/>
    </row>
    <row r="181" spans="1:11" ht="31.5" customHeight="1" hidden="1">
      <c r="A181" s="15"/>
      <c r="B181" s="16">
        <v>1500000</v>
      </c>
      <c r="C181" s="188" t="s">
        <v>436</v>
      </c>
      <c r="D181" s="189"/>
      <c r="E181" s="190"/>
      <c r="F181" s="47"/>
      <c r="G181" s="48"/>
      <c r="H181" s="42">
        <f aca="true" t="shared" si="8" ref="H181:H191">I181+J181</f>
        <v>600000</v>
      </c>
      <c r="I181" s="42">
        <f aca="true" t="shared" si="9" ref="I181:K183">I182</f>
        <v>0</v>
      </c>
      <c r="J181" s="42">
        <f t="shared" si="9"/>
        <v>600000</v>
      </c>
      <c r="K181" s="42">
        <f t="shared" si="9"/>
        <v>600000</v>
      </c>
    </row>
    <row r="182" spans="1:11" ht="28.5" customHeight="1" hidden="1">
      <c r="A182" s="15"/>
      <c r="B182" s="60">
        <v>1510000</v>
      </c>
      <c r="C182" s="179" t="s">
        <v>436</v>
      </c>
      <c r="D182" s="180"/>
      <c r="E182" s="181"/>
      <c r="F182" s="47"/>
      <c r="G182" s="48"/>
      <c r="H182" s="42">
        <f t="shared" si="8"/>
        <v>600000</v>
      </c>
      <c r="I182" s="42">
        <f t="shared" si="9"/>
        <v>0</v>
      </c>
      <c r="J182" s="42">
        <f t="shared" si="9"/>
        <v>600000</v>
      </c>
      <c r="K182" s="42">
        <f t="shared" si="9"/>
        <v>600000</v>
      </c>
    </row>
    <row r="183" spans="1:11" ht="15.75" hidden="1">
      <c r="A183" s="15"/>
      <c r="B183" s="16">
        <v>1517300</v>
      </c>
      <c r="C183" s="16">
        <v>7300</v>
      </c>
      <c r="D183" s="216" t="s">
        <v>57</v>
      </c>
      <c r="E183" s="217"/>
      <c r="F183" s="47"/>
      <c r="G183" s="48"/>
      <c r="H183" s="42">
        <f>I183+J183</f>
        <v>600000</v>
      </c>
      <c r="I183" s="42">
        <f t="shared" si="9"/>
        <v>0</v>
      </c>
      <c r="J183" s="42">
        <f t="shared" si="9"/>
        <v>600000</v>
      </c>
      <c r="K183" s="42">
        <f t="shared" si="9"/>
        <v>600000</v>
      </c>
    </row>
    <row r="184" spans="1:11" ht="83.25" customHeight="1" hidden="1">
      <c r="A184" s="15"/>
      <c r="B184" s="40">
        <v>1517350</v>
      </c>
      <c r="C184" s="40">
        <v>7350</v>
      </c>
      <c r="D184" s="39" t="s">
        <v>419</v>
      </c>
      <c r="E184" s="40" t="s">
        <v>420</v>
      </c>
      <c r="F184" s="40" t="s">
        <v>422</v>
      </c>
      <c r="G184" s="40" t="s">
        <v>421</v>
      </c>
      <c r="H184" s="42">
        <f>I184+J184</f>
        <v>600000</v>
      </c>
      <c r="I184" s="42"/>
      <c r="J184" s="43">
        <f>2200000-1600000</f>
        <v>600000</v>
      </c>
      <c r="K184" s="43">
        <f>2200000-1600000</f>
        <v>600000</v>
      </c>
    </row>
    <row r="185" spans="1:11" ht="75" hidden="1">
      <c r="A185" s="15"/>
      <c r="B185" s="40">
        <v>1517370</v>
      </c>
      <c r="C185" s="40">
        <v>7370</v>
      </c>
      <c r="D185" s="39" t="s">
        <v>129</v>
      </c>
      <c r="E185" s="108" t="s">
        <v>58</v>
      </c>
      <c r="F185" s="47" t="s">
        <v>130</v>
      </c>
      <c r="G185" s="48"/>
      <c r="H185" s="42">
        <f t="shared" si="8"/>
        <v>0</v>
      </c>
      <c r="I185" s="42"/>
      <c r="J185" s="42"/>
      <c r="K185" s="42"/>
    </row>
    <row r="186" spans="1:11" ht="15.75" customHeight="1" hidden="1">
      <c r="A186" s="15"/>
      <c r="B186" s="16">
        <v>1900000</v>
      </c>
      <c r="C186" s="188" t="s">
        <v>150</v>
      </c>
      <c r="D186" s="189"/>
      <c r="E186" s="190"/>
      <c r="F186" s="47"/>
      <c r="G186" s="48"/>
      <c r="H186" s="42">
        <f t="shared" si="8"/>
        <v>1410026137.93</v>
      </c>
      <c r="I186" s="42">
        <f aca="true" t="shared" si="10" ref="I186:K187">I187</f>
        <v>0</v>
      </c>
      <c r="J186" s="42">
        <f t="shared" si="10"/>
        <v>1410026137.93</v>
      </c>
      <c r="K186" s="42">
        <f t="shared" si="10"/>
        <v>0</v>
      </c>
    </row>
    <row r="187" spans="1:11" ht="15" customHeight="1" hidden="1">
      <c r="A187" s="15"/>
      <c r="B187" s="60">
        <v>1910000</v>
      </c>
      <c r="C187" s="179" t="s">
        <v>150</v>
      </c>
      <c r="D187" s="180"/>
      <c r="E187" s="181"/>
      <c r="F187" s="47"/>
      <c r="G187" s="48"/>
      <c r="H187" s="42">
        <f t="shared" si="8"/>
        <v>1410026137.93</v>
      </c>
      <c r="I187" s="42">
        <f t="shared" si="10"/>
        <v>0</v>
      </c>
      <c r="J187" s="42">
        <f t="shared" si="10"/>
        <v>1410026137.93</v>
      </c>
      <c r="K187" s="42">
        <f t="shared" si="10"/>
        <v>0</v>
      </c>
    </row>
    <row r="188" spans="1:11" ht="66.75" customHeight="1" hidden="1">
      <c r="A188" s="15"/>
      <c r="B188" s="40">
        <v>1917462</v>
      </c>
      <c r="C188" s="40">
        <v>7462</v>
      </c>
      <c r="D188" s="39" t="s">
        <v>151</v>
      </c>
      <c r="E188" s="56" t="s">
        <v>152</v>
      </c>
      <c r="F188" s="40" t="s">
        <v>153</v>
      </c>
      <c r="G188" s="48" t="s">
        <v>335</v>
      </c>
      <c r="H188" s="42">
        <f t="shared" si="8"/>
        <v>1410026137.93</v>
      </c>
      <c r="I188" s="42"/>
      <c r="J188" s="43">
        <f>1398068700+11957437.93</f>
        <v>1410026137.93</v>
      </c>
      <c r="K188" s="42"/>
    </row>
    <row r="189" spans="1:11" ht="15" hidden="1">
      <c r="A189" s="15"/>
      <c r="B189" s="75"/>
      <c r="C189" s="105"/>
      <c r="D189" s="106"/>
      <c r="E189" s="109"/>
      <c r="F189" s="47"/>
      <c r="G189" s="48"/>
      <c r="H189" s="42">
        <f t="shared" si="8"/>
        <v>0</v>
      </c>
      <c r="I189" s="42"/>
      <c r="J189" s="42"/>
      <c r="K189" s="42"/>
    </row>
    <row r="190" spans="1:11" ht="15" hidden="1">
      <c r="A190" s="15"/>
      <c r="B190" s="75"/>
      <c r="C190" s="105"/>
      <c r="D190" s="106"/>
      <c r="E190" s="109"/>
      <c r="F190" s="47"/>
      <c r="G190" s="48"/>
      <c r="H190" s="42">
        <f t="shared" si="8"/>
        <v>0</v>
      </c>
      <c r="I190" s="42"/>
      <c r="J190" s="42"/>
      <c r="K190" s="42"/>
    </row>
    <row r="191" spans="1:11" ht="42" customHeight="1" hidden="1">
      <c r="A191" s="15"/>
      <c r="B191" s="16">
        <v>2300000</v>
      </c>
      <c r="C191" s="188" t="s">
        <v>13</v>
      </c>
      <c r="D191" s="189"/>
      <c r="E191" s="190"/>
      <c r="F191" s="16"/>
      <c r="G191" s="16"/>
      <c r="H191" s="42">
        <f t="shared" si="8"/>
        <v>8151200</v>
      </c>
      <c r="I191" s="59">
        <f>I192</f>
        <v>8151200</v>
      </c>
      <c r="J191" s="59">
        <f>J192</f>
        <v>0</v>
      </c>
      <c r="K191" s="59">
        <f>K192</f>
        <v>0</v>
      </c>
    </row>
    <row r="192" spans="1:11" ht="39.75" customHeight="1" hidden="1">
      <c r="A192" s="15"/>
      <c r="B192" s="60">
        <v>2310000</v>
      </c>
      <c r="C192" s="179" t="s">
        <v>13</v>
      </c>
      <c r="D192" s="180"/>
      <c r="E192" s="181"/>
      <c r="F192" s="60"/>
      <c r="G192" s="60"/>
      <c r="H192" s="61">
        <f aca="true" t="shared" si="11" ref="H192:H198">I192+J192</f>
        <v>8151200</v>
      </c>
      <c r="I192" s="61">
        <f>I193+I197+I194+I196+I195</f>
        <v>8151200</v>
      </c>
      <c r="J192" s="61">
        <f>J193+J197+J194+J196</f>
        <v>0</v>
      </c>
      <c r="K192" s="61">
        <f>K193+K197+K194+K196</f>
        <v>0</v>
      </c>
    </row>
    <row r="193" spans="1:11" ht="51" hidden="1">
      <c r="A193" s="15"/>
      <c r="B193" s="39">
        <v>2318410</v>
      </c>
      <c r="C193" s="100">
        <v>8410</v>
      </c>
      <c r="D193" s="39" t="s">
        <v>39</v>
      </c>
      <c r="E193" s="40" t="s">
        <v>183</v>
      </c>
      <c r="F193" s="110" t="s">
        <v>411</v>
      </c>
      <c r="G193" s="110" t="s">
        <v>415</v>
      </c>
      <c r="H193" s="42">
        <f t="shared" si="11"/>
        <v>5418000</v>
      </c>
      <c r="I193" s="43">
        <f>5918000-500000</f>
        <v>5418000</v>
      </c>
      <c r="J193" s="111"/>
      <c r="K193" s="42"/>
    </row>
    <row r="194" spans="1:11" ht="56.25" customHeight="1" hidden="1">
      <c r="A194" s="15"/>
      <c r="B194" s="39" t="s">
        <v>40</v>
      </c>
      <c r="C194" s="39" t="s">
        <v>41</v>
      </c>
      <c r="D194" s="39" t="s">
        <v>39</v>
      </c>
      <c r="E194" s="40" t="s">
        <v>42</v>
      </c>
      <c r="F194" s="110" t="s">
        <v>411</v>
      </c>
      <c r="G194" s="110" t="s">
        <v>415</v>
      </c>
      <c r="H194" s="42">
        <f t="shared" si="11"/>
        <v>2013200</v>
      </c>
      <c r="I194" s="43">
        <f>2313200-300000</f>
        <v>2013200</v>
      </c>
      <c r="J194" s="112"/>
      <c r="K194" s="42"/>
    </row>
    <row r="195" spans="1:11" ht="102" customHeight="1" hidden="1">
      <c r="A195" s="15"/>
      <c r="B195" s="39" t="s">
        <v>40</v>
      </c>
      <c r="C195" s="39" t="s">
        <v>41</v>
      </c>
      <c r="D195" s="39" t="s">
        <v>39</v>
      </c>
      <c r="E195" s="40" t="s">
        <v>42</v>
      </c>
      <c r="F195" s="110" t="s">
        <v>347</v>
      </c>
      <c r="G195" s="110" t="s">
        <v>348</v>
      </c>
      <c r="H195" s="42">
        <f t="shared" si="11"/>
        <v>500000</v>
      </c>
      <c r="I195" s="43">
        <f>700000-200000</f>
        <v>500000</v>
      </c>
      <c r="J195" s="112"/>
      <c r="K195" s="42"/>
    </row>
    <row r="196" spans="1:11" ht="60" customHeight="1" hidden="1">
      <c r="A196" s="15"/>
      <c r="B196" s="39" t="s">
        <v>40</v>
      </c>
      <c r="C196" s="39" t="s">
        <v>41</v>
      </c>
      <c r="D196" s="39" t="s">
        <v>39</v>
      </c>
      <c r="E196" s="40" t="s">
        <v>42</v>
      </c>
      <c r="F196" s="110" t="s">
        <v>185</v>
      </c>
      <c r="G196" s="100" t="s">
        <v>358</v>
      </c>
      <c r="H196" s="42">
        <f t="shared" si="11"/>
        <v>20000</v>
      </c>
      <c r="I196" s="43">
        <v>20000</v>
      </c>
      <c r="J196" s="112"/>
      <c r="K196" s="42"/>
    </row>
    <row r="197" spans="1:11" ht="58.5" customHeight="1" hidden="1">
      <c r="A197" s="15"/>
      <c r="B197" s="39" t="s">
        <v>40</v>
      </c>
      <c r="C197" s="39" t="s">
        <v>41</v>
      </c>
      <c r="D197" s="39" t="s">
        <v>39</v>
      </c>
      <c r="E197" s="40" t="s">
        <v>42</v>
      </c>
      <c r="F197" s="110" t="s">
        <v>186</v>
      </c>
      <c r="G197" s="100" t="s">
        <v>357</v>
      </c>
      <c r="H197" s="42">
        <f t="shared" si="11"/>
        <v>200000</v>
      </c>
      <c r="I197" s="43">
        <v>200000</v>
      </c>
      <c r="J197" s="112"/>
      <c r="K197" s="42"/>
    </row>
    <row r="198" spans="1:11" ht="18.75" hidden="1">
      <c r="A198" s="15"/>
      <c r="B198" s="19" t="s">
        <v>444</v>
      </c>
      <c r="C198" s="170" t="s">
        <v>452</v>
      </c>
      <c r="D198" s="171"/>
      <c r="E198" s="172"/>
      <c r="F198" s="28"/>
      <c r="G198" s="113"/>
      <c r="H198" s="42">
        <f t="shared" si="11"/>
        <v>1855427</v>
      </c>
      <c r="I198" s="42">
        <f>I199</f>
        <v>2614027</v>
      </c>
      <c r="J198" s="42">
        <f>J199</f>
        <v>-758600</v>
      </c>
      <c r="K198" s="42">
        <f>K199</f>
        <v>-835000</v>
      </c>
    </row>
    <row r="199" spans="1:11" ht="19.5" hidden="1">
      <c r="A199" s="15"/>
      <c r="B199" s="22" t="s">
        <v>445</v>
      </c>
      <c r="C199" s="173" t="s">
        <v>452</v>
      </c>
      <c r="D199" s="174"/>
      <c r="E199" s="175"/>
      <c r="F199" s="114"/>
      <c r="G199" s="115"/>
      <c r="H199" s="107">
        <f>H200+H205</f>
        <v>1855427</v>
      </c>
      <c r="I199" s="42">
        <f>I200+I205</f>
        <v>2614027</v>
      </c>
      <c r="J199" s="42">
        <f>J200+J205</f>
        <v>-758600</v>
      </c>
      <c r="K199" s="42">
        <f>K200+K205</f>
        <v>-835000</v>
      </c>
    </row>
    <row r="200" spans="1:11" ht="15.75" hidden="1">
      <c r="A200" s="15"/>
      <c r="B200" s="19" t="s">
        <v>446</v>
      </c>
      <c r="C200" s="116" t="s">
        <v>11</v>
      </c>
      <c r="D200" s="182" t="s">
        <v>56</v>
      </c>
      <c r="E200" s="183"/>
      <c r="F200" s="28"/>
      <c r="G200" s="113"/>
      <c r="H200" s="42">
        <f>H201</f>
        <v>2690427</v>
      </c>
      <c r="I200" s="42">
        <f>I201</f>
        <v>2614027</v>
      </c>
      <c r="J200" s="42">
        <f>J201</f>
        <v>76400</v>
      </c>
      <c r="K200" s="42">
        <f>K201</f>
        <v>0</v>
      </c>
    </row>
    <row r="201" spans="1:11" ht="15.75" hidden="1">
      <c r="A201" s="15"/>
      <c r="B201" s="19" t="s">
        <v>447</v>
      </c>
      <c r="C201" s="19">
        <v>7100</v>
      </c>
      <c r="D201" s="167" t="s">
        <v>43</v>
      </c>
      <c r="E201" s="167"/>
      <c r="F201" s="28"/>
      <c r="G201" s="113"/>
      <c r="H201" s="42">
        <f>H202+H203+H204</f>
        <v>2690427</v>
      </c>
      <c r="I201" s="42">
        <f>I202+I203+I204</f>
        <v>2614027</v>
      </c>
      <c r="J201" s="42">
        <f>J202+J203+J204</f>
        <v>76400</v>
      </c>
      <c r="K201" s="42">
        <f>K202+K203+K204</f>
        <v>0</v>
      </c>
    </row>
    <row r="202" spans="1:11" ht="60" hidden="1">
      <c r="A202" s="15"/>
      <c r="B202" s="159">
        <v>2417110</v>
      </c>
      <c r="C202" s="159">
        <v>7110</v>
      </c>
      <c r="D202" s="161" t="s">
        <v>44</v>
      </c>
      <c r="E202" s="163" t="s">
        <v>45</v>
      </c>
      <c r="F202" s="118" t="s">
        <v>360</v>
      </c>
      <c r="G202" s="28" t="s">
        <v>361</v>
      </c>
      <c r="H202" s="20">
        <f>I202</f>
        <v>729027</v>
      </c>
      <c r="I202" s="29">
        <f>500000+500000-270973</f>
        <v>729027</v>
      </c>
      <c r="J202" s="29"/>
      <c r="K202" s="29"/>
    </row>
    <row r="203" spans="1:11" ht="75" hidden="1">
      <c r="A203" s="15"/>
      <c r="B203" s="160"/>
      <c r="C203" s="160"/>
      <c r="D203" s="162"/>
      <c r="E203" s="164"/>
      <c r="F203" s="40" t="s">
        <v>363</v>
      </c>
      <c r="G203" s="28" t="s">
        <v>362</v>
      </c>
      <c r="H203" s="20">
        <f>I203+J203</f>
        <v>76400</v>
      </c>
      <c r="I203" s="20"/>
      <c r="J203" s="29">
        <v>76400</v>
      </c>
      <c r="K203" s="29"/>
    </row>
    <row r="204" spans="1:11" ht="165" hidden="1">
      <c r="A204" s="15"/>
      <c r="B204" s="100">
        <v>2417150</v>
      </c>
      <c r="C204" s="100">
        <v>7150</v>
      </c>
      <c r="D204" s="39" t="s">
        <v>91</v>
      </c>
      <c r="E204" s="119" t="s">
        <v>170</v>
      </c>
      <c r="F204" s="28" t="s">
        <v>453</v>
      </c>
      <c r="G204" s="28" t="s">
        <v>428</v>
      </c>
      <c r="H204" s="42">
        <f>I204</f>
        <v>1885000</v>
      </c>
      <c r="I204" s="43">
        <v>1885000</v>
      </c>
      <c r="J204" s="42"/>
      <c r="K204" s="42"/>
    </row>
    <row r="205" spans="1:11" ht="15.75" hidden="1">
      <c r="A205" s="15"/>
      <c r="B205" s="24" t="s">
        <v>448</v>
      </c>
      <c r="C205" s="120">
        <v>8800</v>
      </c>
      <c r="D205" s="165" t="s">
        <v>92</v>
      </c>
      <c r="E205" s="166"/>
      <c r="F205" s="16"/>
      <c r="G205" s="38"/>
      <c r="H205" s="20">
        <f>H206</f>
        <v>-835000</v>
      </c>
      <c r="I205" s="20">
        <f>I206</f>
        <v>0</v>
      </c>
      <c r="J205" s="20">
        <f>J206</f>
        <v>-835000</v>
      </c>
      <c r="K205" s="20">
        <f>K206</f>
        <v>-835000</v>
      </c>
    </row>
    <row r="206" spans="1:11" ht="15.75" hidden="1">
      <c r="A206" s="15"/>
      <c r="B206" s="24" t="s">
        <v>449</v>
      </c>
      <c r="C206" s="120">
        <v>8860</v>
      </c>
      <c r="D206" s="165" t="s">
        <v>47</v>
      </c>
      <c r="E206" s="166"/>
      <c r="F206" s="16"/>
      <c r="G206" s="38"/>
      <c r="H206" s="20">
        <f>I206+J206</f>
        <v>-835000</v>
      </c>
      <c r="I206" s="20">
        <f>I208</f>
        <v>0</v>
      </c>
      <c r="J206" s="20">
        <f>J208</f>
        <v>-835000</v>
      </c>
      <c r="K206" s="20">
        <f>K208</f>
        <v>-835000</v>
      </c>
    </row>
    <row r="207" spans="1:11" ht="25.5" hidden="1">
      <c r="A207" s="15"/>
      <c r="B207" s="39" t="s">
        <v>450</v>
      </c>
      <c r="C207" s="39" t="s">
        <v>48</v>
      </c>
      <c r="D207" s="39" t="s">
        <v>49</v>
      </c>
      <c r="E207" s="55" t="s">
        <v>167</v>
      </c>
      <c r="F207" s="157" t="s">
        <v>360</v>
      </c>
      <c r="G207" s="41"/>
      <c r="H207" s="20"/>
      <c r="I207" s="29"/>
      <c r="J207" s="29"/>
      <c r="K207" s="20"/>
    </row>
    <row r="208" spans="1:11" ht="45" hidden="1">
      <c r="A208" s="15"/>
      <c r="B208" s="39" t="s">
        <v>451</v>
      </c>
      <c r="C208" s="39" t="s">
        <v>50</v>
      </c>
      <c r="D208" s="39" t="s">
        <v>373</v>
      </c>
      <c r="E208" s="55" t="s">
        <v>168</v>
      </c>
      <c r="F208" s="158"/>
      <c r="G208" s="41" t="s">
        <v>361</v>
      </c>
      <c r="H208" s="20">
        <f>I208+J208</f>
        <v>-835000</v>
      </c>
      <c r="I208" s="29"/>
      <c r="J208" s="29">
        <v>-835000</v>
      </c>
      <c r="K208" s="29">
        <v>-835000</v>
      </c>
    </row>
    <row r="209" spans="1:11" ht="36.75" customHeight="1" hidden="1">
      <c r="A209" s="15"/>
      <c r="B209" s="19" t="s">
        <v>54</v>
      </c>
      <c r="C209" s="170" t="s">
        <v>10</v>
      </c>
      <c r="D209" s="171"/>
      <c r="E209" s="172"/>
      <c r="F209" s="28"/>
      <c r="G209" s="113"/>
      <c r="H209" s="42">
        <f>I209+J209</f>
        <v>33356173</v>
      </c>
      <c r="I209" s="42">
        <f>I210</f>
        <v>1686173</v>
      </c>
      <c r="J209" s="42">
        <f>J210</f>
        <v>31670000</v>
      </c>
      <c r="K209" s="42">
        <f>K210</f>
        <v>0</v>
      </c>
    </row>
    <row r="210" spans="1:11" ht="38.25" customHeight="1" hidden="1">
      <c r="A210" s="15"/>
      <c r="B210" s="22" t="s">
        <v>55</v>
      </c>
      <c r="C210" s="173" t="s">
        <v>10</v>
      </c>
      <c r="D210" s="174"/>
      <c r="E210" s="175"/>
      <c r="F210" s="114"/>
      <c r="G210" s="115"/>
      <c r="H210" s="107">
        <f>I210+J210</f>
        <v>33356173</v>
      </c>
      <c r="I210" s="42">
        <f>I211+I227</f>
        <v>1686173</v>
      </c>
      <c r="J210" s="42">
        <f>J211+J227</f>
        <v>31670000</v>
      </c>
      <c r="K210" s="42">
        <f>K211+K227</f>
        <v>0</v>
      </c>
    </row>
    <row r="211" spans="2:11" ht="12.75" customHeight="1" hidden="1">
      <c r="B211" s="19" t="s">
        <v>169</v>
      </c>
      <c r="C211" s="116" t="s">
        <v>11</v>
      </c>
      <c r="D211" s="182" t="s">
        <v>56</v>
      </c>
      <c r="E211" s="183"/>
      <c r="F211" s="28"/>
      <c r="G211" s="113"/>
      <c r="H211" s="42">
        <f>I211+J211</f>
        <v>33356173</v>
      </c>
      <c r="I211" s="42">
        <f>I212+I216+I219+I225</f>
        <v>1686173</v>
      </c>
      <c r="J211" s="42">
        <f>J212+J216+J219+J225</f>
        <v>31670000</v>
      </c>
      <c r="K211" s="42">
        <f>K212+K216+K219+K225</f>
        <v>0</v>
      </c>
    </row>
    <row r="212" spans="2:11" ht="21" customHeight="1" hidden="1">
      <c r="B212" s="19" t="s">
        <v>359</v>
      </c>
      <c r="C212" s="19">
        <v>7100</v>
      </c>
      <c r="D212" s="167" t="s">
        <v>43</v>
      </c>
      <c r="E212" s="167"/>
      <c r="F212" s="28"/>
      <c r="G212" s="113"/>
      <c r="H212" s="42">
        <f>H213+H214+H215</f>
        <v>1390000</v>
      </c>
      <c r="I212" s="42">
        <f>I213+I214+I215</f>
        <v>1390000</v>
      </c>
      <c r="J212" s="42">
        <f>J213+J214</f>
        <v>0</v>
      </c>
      <c r="K212" s="42">
        <f>K213+K214</f>
        <v>0</v>
      </c>
    </row>
    <row r="213" spans="2:11" ht="60" customHeight="1" hidden="1">
      <c r="B213" s="159">
        <v>2517110</v>
      </c>
      <c r="C213" s="159">
        <v>7110</v>
      </c>
      <c r="D213" s="161" t="s">
        <v>44</v>
      </c>
      <c r="E213" s="163" t="s">
        <v>45</v>
      </c>
      <c r="F213" s="118" t="s">
        <v>360</v>
      </c>
      <c r="G213" s="28" t="s">
        <v>361</v>
      </c>
      <c r="H213" s="20">
        <f>I213+J213</f>
        <v>0</v>
      </c>
      <c r="I213" s="29">
        <f>500000+500000-270973-729027</f>
        <v>0</v>
      </c>
      <c r="J213" s="29"/>
      <c r="K213" s="29"/>
    </row>
    <row r="214" spans="2:11" ht="78" customHeight="1" hidden="1">
      <c r="B214" s="160"/>
      <c r="C214" s="160"/>
      <c r="D214" s="162"/>
      <c r="E214" s="164"/>
      <c r="F214" s="40" t="s">
        <v>363</v>
      </c>
      <c r="G214" s="28" t="s">
        <v>362</v>
      </c>
      <c r="H214" s="20">
        <f>I214+J214</f>
        <v>0</v>
      </c>
      <c r="I214" s="20"/>
      <c r="J214" s="29">
        <f>76400-76400</f>
        <v>0</v>
      </c>
      <c r="K214" s="29"/>
    </row>
    <row r="215" spans="1:11" s="50" customFormat="1" ht="176.25" customHeight="1" hidden="1">
      <c r="A215" s="122"/>
      <c r="B215" s="100">
        <v>2517150</v>
      </c>
      <c r="C215" s="100">
        <v>7150</v>
      </c>
      <c r="D215" s="39" t="s">
        <v>91</v>
      </c>
      <c r="E215" s="119" t="s">
        <v>170</v>
      </c>
      <c r="F215" s="28" t="s">
        <v>453</v>
      </c>
      <c r="G215" s="28" t="s">
        <v>428</v>
      </c>
      <c r="H215" s="42">
        <f>I215</f>
        <v>1390000</v>
      </c>
      <c r="I215" s="43">
        <f>3275000-1885000</f>
        <v>1390000</v>
      </c>
      <c r="J215" s="42"/>
      <c r="K215" s="42"/>
    </row>
    <row r="216" spans="1:11" s="50" customFormat="1" ht="25.5" customHeight="1" hidden="1">
      <c r="A216" s="122"/>
      <c r="B216" s="19" t="s">
        <v>121</v>
      </c>
      <c r="C216" s="116" t="s">
        <v>14</v>
      </c>
      <c r="D216" s="182" t="s">
        <v>57</v>
      </c>
      <c r="E216" s="183"/>
      <c r="F216" s="28"/>
      <c r="G216" s="114"/>
      <c r="H216" s="42">
        <f aca="true" t="shared" si="12" ref="H216:H226">I216+J216</f>
        <v>296173</v>
      </c>
      <c r="I216" s="43">
        <f>I217+I218</f>
        <v>296173</v>
      </c>
      <c r="J216" s="43">
        <f>J217+J218</f>
        <v>0</v>
      </c>
      <c r="K216" s="43">
        <f>K217+K218</f>
        <v>0</v>
      </c>
    </row>
    <row r="217" spans="2:11" ht="59.25" customHeight="1" hidden="1">
      <c r="B217" s="196">
        <v>2517370</v>
      </c>
      <c r="C217" s="198" t="s">
        <v>122</v>
      </c>
      <c r="D217" s="176" t="s">
        <v>59</v>
      </c>
      <c r="E217" s="178" t="s">
        <v>58</v>
      </c>
      <c r="F217" s="28" t="s">
        <v>210</v>
      </c>
      <c r="G217" s="113" t="s">
        <v>364</v>
      </c>
      <c r="H217" s="42">
        <f t="shared" si="12"/>
        <v>0</v>
      </c>
      <c r="I217" s="43">
        <f>900000-900000</f>
        <v>0</v>
      </c>
      <c r="J217" s="43"/>
      <c r="K217" s="43"/>
    </row>
    <row r="218" spans="2:11" ht="52.5" customHeight="1" hidden="1">
      <c r="B218" s="197"/>
      <c r="C218" s="199"/>
      <c r="D218" s="177"/>
      <c r="E218" s="178"/>
      <c r="F218" s="28" t="s">
        <v>365</v>
      </c>
      <c r="G218" s="28" t="s">
        <v>426</v>
      </c>
      <c r="H218" s="42">
        <f t="shared" si="12"/>
        <v>296173</v>
      </c>
      <c r="I218" s="43">
        <f>1725000-150000-1278827</f>
        <v>296173</v>
      </c>
      <c r="J218" s="43"/>
      <c r="K218" s="43"/>
    </row>
    <row r="219" spans="2:11" ht="36" customHeight="1" hidden="1">
      <c r="B219" s="19" t="s">
        <v>60</v>
      </c>
      <c r="C219" s="19" t="s">
        <v>61</v>
      </c>
      <c r="D219" s="165" t="s">
        <v>62</v>
      </c>
      <c r="E219" s="166"/>
      <c r="F219" s="123"/>
      <c r="G219" s="124"/>
      <c r="H219" s="125">
        <f t="shared" si="12"/>
        <v>0</v>
      </c>
      <c r="I219" s="125">
        <f>I223+I220+I221</f>
        <v>0</v>
      </c>
      <c r="J219" s="125">
        <f>J223+J220+J221</f>
        <v>0</v>
      </c>
      <c r="K219" s="125">
        <f>K223+K220+K221</f>
        <v>0</v>
      </c>
    </row>
    <row r="220" spans="2:11" ht="50.25" customHeight="1" hidden="1">
      <c r="B220" s="40">
        <v>2517610</v>
      </c>
      <c r="C220" s="126">
        <v>7610</v>
      </c>
      <c r="D220" s="39" t="s">
        <v>203</v>
      </c>
      <c r="E220" s="98" t="s">
        <v>146</v>
      </c>
      <c r="F220" s="28" t="s">
        <v>366</v>
      </c>
      <c r="G220" s="74" t="s">
        <v>367</v>
      </c>
      <c r="H220" s="42">
        <f t="shared" si="12"/>
        <v>0</v>
      </c>
      <c r="I220" s="43">
        <f>2460000-580000-1880000</f>
        <v>0</v>
      </c>
      <c r="J220" s="43"/>
      <c r="K220" s="43"/>
    </row>
    <row r="221" spans="2:11" ht="36" customHeight="1" hidden="1">
      <c r="B221" s="19">
        <v>2517620</v>
      </c>
      <c r="C221" s="19" t="s">
        <v>156</v>
      </c>
      <c r="D221" s="19"/>
      <c r="E221" s="123" t="s">
        <v>157</v>
      </c>
      <c r="F221" s="28"/>
      <c r="G221" s="124"/>
      <c r="H221" s="42">
        <f t="shared" si="12"/>
        <v>0</v>
      </c>
      <c r="I221" s="42">
        <f>I222</f>
        <v>0</v>
      </c>
      <c r="J221" s="42">
        <f>J222</f>
        <v>0</v>
      </c>
      <c r="K221" s="42">
        <f>K222</f>
        <v>0</v>
      </c>
    </row>
    <row r="222" spans="2:11" ht="50.25" customHeight="1" hidden="1">
      <c r="B222" s="40">
        <v>2517622</v>
      </c>
      <c r="C222" s="27" t="s">
        <v>154</v>
      </c>
      <c r="D222" s="27" t="s">
        <v>200</v>
      </c>
      <c r="E222" s="98" t="s">
        <v>155</v>
      </c>
      <c r="F222" s="28" t="s">
        <v>188</v>
      </c>
      <c r="G222" s="74" t="s">
        <v>367</v>
      </c>
      <c r="H222" s="42">
        <f t="shared" si="12"/>
        <v>0</v>
      </c>
      <c r="I222" s="127">
        <f>1400000-270000-1130000</f>
        <v>0</v>
      </c>
      <c r="J222" s="43"/>
      <c r="K222" s="43"/>
    </row>
    <row r="223" spans="2:11" ht="15.75" hidden="1">
      <c r="B223" s="19" t="s">
        <v>63</v>
      </c>
      <c r="C223" s="19" t="s">
        <v>64</v>
      </c>
      <c r="D223" s="19" t="s">
        <v>65</v>
      </c>
      <c r="E223" s="123" t="s">
        <v>66</v>
      </c>
      <c r="F223" s="31"/>
      <c r="G223" s="128"/>
      <c r="H223" s="43">
        <f t="shared" si="12"/>
        <v>0</v>
      </c>
      <c r="I223" s="125">
        <f>I224</f>
        <v>0</v>
      </c>
      <c r="J223" s="42"/>
      <c r="K223" s="125"/>
    </row>
    <row r="224" spans="1:11" s="50" customFormat="1" ht="60" hidden="1">
      <c r="A224" s="122"/>
      <c r="B224" s="16">
        <v>2517693</v>
      </c>
      <c r="C224" s="27" t="s">
        <v>67</v>
      </c>
      <c r="D224" s="27" t="s">
        <v>65</v>
      </c>
      <c r="E224" s="129" t="s">
        <v>72</v>
      </c>
      <c r="F224" s="28" t="s">
        <v>68</v>
      </c>
      <c r="G224" s="113"/>
      <c r="H224" s="43">
        <f t="shared" si="12"/>
        <v>0</v>
      </c>
      <c r="I224" s="127"/>
      <c r="J224" s="130"/>
      <c r="K224" s="127"/>
    </row>
    <row r="225" spans="2:11" ht="21" customHeight="1" hidden="1">
      <c r="B225" s="16">
        <v>2518300</v>
      </c>
      <c r="C225" s="16">
        <v>8300</v>
      </c>
      <c r="D225" s="168" t="s">
        <v>69</v>
      </c>
      <c r="E225" s="169"/>
      <c r="F225" s="31"/>
      <c r="G225" s="128"/>
      <c r="H225" s="42">
        <f t="shared" si="12"/>
        <v>31670000</v>
      </c>
      <c r="I225" s="125">
        <f>I226</f>
        <v>0</v>
      </c>
      <c r="J225" s="125">
        <f>J226</f>
        <v>31670000</v>
      </c>
      <c r="K225" s="125">
        <f>K226</f>
        <v>0</v>
      </c>
    </row>
    <row r="226" spans="2:11" ht="60.75" customHeight="1" hidden="1">
      <c r="B226" s="40">
        <v>2518330</v>
      </c>
      <c r="C226" s="40">
        <v>8330</v>
      </c>
      <c r="D226" s="39" t="s">
        <v>70</v>
      </c>
      <c r="E226" s="98" t="s">
        <v>71</v>
      </c>
      <c r="F226" s="131" t="s">
        <v>182</v>
      </c>
      <c r="G226" s="132" t="s">
        <v>368</v>
      </c>
      <c r="H226" s="125">
        <f t="shared" si="12"/>
        <v>31670000</v>
      </c>
      <c r="I226" s="127"/>
      <c r="J226" s="43">
        <v>31670000</v>
      </c>
      <c r="K226" s="127"/>
    </row>
    <row r="227" spans="2:11" ht="24.75" customHeight="1" hidden="1">
      <c r="B227" s="24" t="s">
        <v>369</v>
      </c>
      <c r="C227" s="120">
        <v>8800</v>
      </c>
      <c r="D227" s="165" t="s">
        <v>92</v>
      </c>
      <c r="E227" s="166"/>
      <c r="F227" s="16"/>
      <c r="G227" s="38"/>
      <c r="H227" s="20">
        <f>H228</f>
        <v>0</v>
      </c>
      <c r="I227" s="20">
        <f>I228</f>
        <v>0</v>
      </c>
      <c r="J227" s="20">
        <f>J228</f>
        <v>0</v>
      </c>
      <c r="K227" s="20">
        <f>K228</f>
        <v>0</v>
      </c>
    </row>
    <row r="228" spans="2:11" ht="44.25" customHeight="1" hidden="1">
      <c r="B228" s="24" t="s">
        <v>370</v>
      </c>
      <c r="C228" s="120">
        <v>8860</v>
      </c>
      <c r="D228" s="165" t="s">
        <v>47</v>
      </c>
      <c r="E228" s="166"/>
      <c r="F228" s="16"/>
      <c r="G228" s="38"/>
      <c r="H228" s="20">
        <f>I228+J228</f>
        <v>0</v>
      </c>
      <c r="I228" s="20">
        <f>I230</f>
        <v>0</v>
      </c>
      <c r="J228" s="20">
        <f>J230</f>
        <v>0</v>
      </c>
      <c r="K228" s="20">
        <f>K230</f>
        <v>0</v>
      </c>
    </row>
    <row r="229" spans="2:11" ht="44.25" customHeight="1" hidden="1">
      <c r="B229" s="39" t="s">
        <v>371</v>
      </c>
      <c r="C229" s="39" t="s">
        <v>48</v>
      </c>
      <c r="D229" s="39" t="s">
        <v>49</v>
      </c>
      <c r="E229" s="55" t="s">
        <v>167</v>
      </c>
      <c r="F229" s="157" t="s">
        <v>360</v>
      </c>
      <c r="G229" s="41"/>
      <c r="H229" s="20"/>
      <c r="I229" s="29"/>
      <c r="J229" s="29"/>
      <c r="K229" s="20"/>
    </row>
    <row r="230" spans="2:11" ht="81" customHeight="1" hidden="1">
      <c r="B230" s="39" t="s">
        <v>372</v>
      </c>
      <c r="C230" s="39" t="s">
        <v>50</v>
      </c>
      <c r="D230" s="39" t="s">
        <v>373</v>
      </c>
      <c r="E230" s="55" t="s">
        <v>168</v>
      </c>
      <c r="F230" s="158"/>
      <c r="G230" s="41" t="s">
        <v>361</v>
      </c>
      <c r="H230" s="20">
        <f>I230+J230</f>
        <v>0</v>
      </c>
      <c r="I230" s="29"/>
      <c r="J230" s="29">
        <f>-835000+835000</f>
        <v>0</v>
      </c>
      <c r="K230" s="29">
        <f>-835000+835000</f>
        <v>0</v>
      </c>
    </row>
    <row r="231" spans="1:11" s="50" customFormat="1" ht="57" customHeight="1" hidden="1">
      <c r="A231" s="122"/>
      <c r="B231" s="16">
        <v>2900000</v>
      </c>
      <c r="C231" s="188" t="s">
        <v>207</v>
      </c>
      <c r="D231" s="189"/>
      <c r="E231" s="190"/>
      <c r="F231" s="16"/>
      <c r="G231" s="38"/>
      <c r="H231" s="59">
        <f>I231+J231</f>
        <v>108476749.53</v>
      </c>
      <c r="I231" s="59">
        <f aca="true" t="shared" si="13" ref="I231:K233">I232</f>
        <v>108356749.53</v>
      </c>
      <c r="J231" s="59">
        <f t="shared" si="13"/>
        <v>120000</v>
      </c>
      <c r="K231" s="59">
        <f t="shared" si="13"/>
        <v>120000</v>
      </c>
    </row>
    <row r="232" spans="2:11" ht="60.75" customHeight="1" hidden="1">
      <c r="B232" s="60">
        <v>2910000</v>
      </c>
      <c r="C232" s="179" t="s">
        <v>207</v>
      </c>
      <c r="D232" s="180"/>
      <c r="E232" s="181"/>
      <c r="F232" s="60"/>
      <c r="G232" s="133"/>
      <c r="H232" s="61">
        <f>I232+J232</f>
        <v>108476749.53</v>
      </c>
      <c r="I232" s="61">
        <f t="shared" si="13"/>
        <v>108356749.53</v>
      </c>
      <c r="J232" s="61">
        <f t="shared" si="13"/>
        <v>120000</v>
      </c>
      <c r="K232" s="61">
        <f t="shared" si="13"/>
        <v>120000</v>
      </c>
    </row>
    <row r="233" spans="2:11" ht="48.75" customHeight="1" hidden="1">
      <c r="B233" s="16">
        <v>2918100</v>
      </c>
      <c r="C233" s="40">
        <v>8100</v>
      </c>
      <c r="D233" s="203" t="s">
        <v>73</v>
      </c>
      <c r="E233" s="204"/>
      <c r="F233" s="134"/>
      <c r="G233" s="135"/>
      <c r="H233" s="42">
        <f>I233+J233</f>
        <v>108476749.53</v>
      </c>
      <c r="I233" s="42">
        <f>I234</f>
        <v>108356749.53</v>
      </c>
      <c r="J233" s="42">
        <f t="shared" si="13"/>
        <v>120000</v>
      </c>
      <c r="K233" s="42">
        <f t="shared" si="13"/>
        <v>120000</v>
      </c>
    </row>
    <row r="234" spans="2:11" ht="72.75" customHeight="1" hidden="1">
      <c r="B234" s="121">
        <v>2918110</v>
      </c>
      <c r="C234" s="121">
        <v>8110</v>
      </c>
      <c r="D234" s="117" t="s">
        <v>74</v>
      </c>
      <c r="E234" s="136" t="s">
        <v>120</v>
      </c>
      <c r="F234" s="121" t="s">
        <v>374</v>
      </c>
      <c r="G234" s="28" t="s">
        <v>427</v>
      </c>
      <c r="H234" s="81">
        <f>I234+J234</f>
        <v>108476749.53</v>
      </c>
      <c r="I234" s="82">
        <v>108356749.53</v>
      </c>
      <c r="J234" s="82">
        <v>120000</v>
      </c>
      <c r="K234" s="82">
        <v>120000</v>
      </c>
    </row>
    <row r="235" spans="2:11" ht="19.5" customHeight="1" hidden="1">
      <c r="B235" s="16">
        <v>3700000</v>
      </c>
      <c r="C235" s="193" t="s">
        <v>227</v>
      </c>
      <c r="D235" s="193"/>
      <c r="E235" s="193"/>
      <c r="F235" s="40"/>
      <c r="G235" s="48"/>
      <c r="H235" s="137">
        <f>H236</f>
        <v>17732430</v>
      </c>
      <c r="I235" s="137">
        <f>I236</f>
        <v>17732430</v>
      </c>
      <c r="J235" s="137">
        <f>J236</f>
        <v>0</v>
      </c>
      <c r="K235" s="137">
        <f>K236</f>
        <v>0</v>
      </c>
    </row>
    <row r="236" spans="2:11" ht="18" customHeight="1" hidden="1">
      <c r="B236" s="60">
        <v>3710000</v>
      </c>
      <c r="C236" s="192" t="s">
        <v>227</v>
      </c>
      <c r="D236" s="192"/>
      <c r="E236" s="192"/>
      <c r="F236" s="40"/>
      <c r="G236" s="48"/>
      <c r="H236" s="137">
        <f aca="true" t="shared" si="14" ref="H236:H243">I236+J236</f>
        <v>17732430</v>
      </c>
      <c r="I236" s="137">
        <f>I238+I237+I242+I243</f>
        <v>17732430</v>
      </c>
      <c r="J236" s="137">
        <f>J239+J242+J240</f>
        <v>0</v>
      </c>
      <c r="K236" s="137">
        <f>K239+K242</f>
        <v>0</v>
      </c>
    </row>
    <row r="237" spans="2:11" ht="78.75" customHeight="1" hidden="1">
      <c r="B237" s="40">
        <v>3719770</v>
      </c>
      <c r="C237" s="40">
        <v>9770</v>
      </c>
      <c r="D237" s="39" t="s">
        <v>84</v>
      </c>
      <c r="E237" s="119" t="s">
        <v>245</v>
      </c>
      <c r="F237" s="40" t="s">
        <v>198</v>
      </c>
      <c r="G237" s="48" t="s">
        <v>246</v>
      </c>
      <c r="H237" s="42">
        <f>I237+J237</f>
        <v>0</v>
      </c>
      <c r="I237" s="43"/>
      <c r="J237" s="137"/>
      <c r="K237" s="137"/>
    </row>
    <row r="238" spans="2:11" ht="78" customHeight="1" hidden="1">
      <c r="B238" s="40">
        <v>3719770</v>
      </c>
      <c r="C238" s="40">
        <v>9770</v>
      </c>
      <c r="D238" s="39" t="s">
        <v>84</v>
      </c>
      <c r="E238" s="119" t="s">
        <v>240</v>
      </c>
      <c r="F238" s="40" t="s">
        <v>180</v>
      </c>
      <c r="G238" s="48" t="s">
        <v>239</v>
      </c>
      <c r="H238" s="42">
        <f t="shared" si="14"/>
        <v>0</v>
      </c>
      <c r="I238" s="43"/>
      <c r="J238" s="137"/>
      <c r="K238" s="137"/>
    </row>
    <row r="239" spans="2:11" ht="87.75" customHeight="1" hidden="1">
      <c r="B239" s="195">
        <v>3719800</v>
      </c>
      <c r="C239" s="195">
        <v>9800</v>
      </c>
      <c r="D239" s="194" t="s">
        <v>84</v>
      </c>
      <c r="E239" s="178" t="s">
        <v>228</v>
      </c>
      <c r="F239" s="40" t="s">
        <v>229</v>
      </c>
      <c r="G239" s="138"/>
      <c r="H239" s="20">
        <f t="shared" si="14"/>
        <v>0</v>
      </c>
      <c r="I239" s="29"/>
      <c r="J239" s="29"/>
      <c r="K239" s="29"/>
    </row>
    <row r="240" spans="2:11" ht="87.75" customHeight="1" hidden="1">
      <c r="B240" s="195"/>
      <c r="C240" s="195"/>
      <c r="D240" s="194"/>
      <c r="E240" s="178"/>
      <c r="F240" s="40" t="s">
        <v>236</v>
      </c>
      <c r="G240" s="138"/>
      <c r="H240" s="20">
        <f t="shared" si="14"/>
        <v>0</v>
      </c>
      <c r="I240" s="29"/>
      <c r="J240" s="29"/>
      <c r="K240" s="29"/>
    </row>
    <row r="241" spans="2:11" ht="87.75" customHeight="1" hidden="1">
      <c r="B241" s="195"/>
      <c r="C241" s="195"/>
      <c r="D241" s="194"/>
      <c r="E241" s="178"/>
      <c r="F241" s="40" t="s">
        <v>187</v>
      </c>
      <c r="G241" s="138"/>
      <c r="H241" s="20">
        <f t="shared" si="14"/>
        <v>0</v>
      </c>
      <c r="I241" s="29"/>
      <c r="J241" s="29"/>
      <c r="K241" s="29"/>
    </row>
    <row r="242" spans="2:11" ht="87.75" customHeight="1" hidden="1">
      <c r="B242" s="195"/>
      <c r="C242" s="195"/>
      <c r="D242" s="194"/>
      <c r="E242" s="178"/>
      <c r="F242" s="40" t="s">
        <v>237</v>
      </c>
      <c r="G242" s="48" t="s">
        <v>250</v>
      </c>
      <c r="H242" s="20">
        <f t="shared" si="14"/>
        <v>3630600</v>
      </c>
      <c r="I242" s="29">
        <f>3500000-500000+130600+500000</f>
        <v>3630600</v>
      </c>
      <c r="J242" s="29">
        <f>2500000-2500000</f>
        <v>0</v>
      </c>
      <c r="K242" s="29">
        <f>2500000-2500000</f>
        <v>0</v>
      </c>
    </row>
    <row r="243" spans="2:11" ht="68.25" customHeight="1" hidden="1">
      <c r="B243" s="40">
        <v>3719810</v>
      </c>
      <c r="C243" s="40">
        <v>9810</v>
      </c>
      <c r="D243" s="39" t="s">
        <v>84</v>
      </c>
      <c r="E243" s="150" t="s">
        <v>441</v>
      </c>
      <c r="F243" s="40" t="s">
        <v>442</v>
      </c>
      <c r="G243" s="48" t="s">
        <v>443</v>
      </c>
      <c r="H243" s="20">
        <f t="shared" si="14"/>
        <v>14101830</v>
      </c>
      <c r="I243" s="29">
        <f>4969400+3726970+1973500+3288960+143000</f>
        <v>14101830</v>
      </c>
      <c r="J243" s="29"/>
      <c r="K243" s="29"/>
    </row>
    <row r="244" spans="2:11" ht="18.75">
      <c r="B244" s="205" t="s">
        <v>128</v>
      </c>
      <c r="C244" s="206"/>
      <c r="D244" s="206"/>
      <c r="E244" s="206"/>
      <c r="F244" s="155"/>
      <c r="G244" s="155"/>
      <c r="H244" s="156">
        <f>I244+J244</f>
        <v>1945440356.46</v>
      </c>
      <c r="I244" s="156">
        <f>I11+I23+I87+I105+I122+I155+I186+I191+I209+I231+I235+I181+I198</f>
        <v>502064318.53</v>
      </c>
      <c r="J244" s="156">
        <f>J11+J23+J87+J105+J122+J155+J186+J191+J209+J231+J235+J181+J198</f>
        <v>1443376037.93</v>
      </c>
      <c r="K244" s="156">
        <f>K11+K23+K87+K105+K122+K155+K186+K191+K209+K231+K235+K181+K198</f>
        <v>1500500</v>
      </c>
    </row>
    <row r="245" spans="2:12" ht="18.75">
      <c r="B245" s="139"/>
      <c r="E245" s="15"/>
      <c r="F245" s="140"/>
      <c r="G245" s="141"/>
      <c r="H245" s="141"/>
      <c r="K245" s="142"/>
      <c r="L245" s="143"/>
    </row>
    <row r="246" spans="2:12" ht="18.75" hidden="1">
      <c r="B246" s="139"/>
      <c r="E246" s="15"/>
      <c r="F246" s="140"/>
      <c r="G246" s="141"/>
      <c r="H246" s="141"/>
      <c r="K246" s="142"/>
      <c r="L246" s="143"/>
    </row>
    <row r="247" spans="2:12" ht="18.75" hidden="1">
      <c r="B247" s="144" t="s">
        <v>224</v>
      </c>
      <c r="F247" s="140"/>
      <c r="G247" s="141"/>
      <c r="H247" s="141"/>
      <c r="J247" s="202" t="s">
        <v>225</v>
      </c>
      <c r="K247" s="202"/>
      <c r="L247" s="143"/>
    </row>
    <row r="248" spans="2:11" ht="25.5" customHeight="1">
      <c r="B248" s="144" t="s">
        <v>454</v>
      </c>
      <c r="F248" s="140"/>
      <c r="G248" s="141"/>
      <c r="H248" s="141"/>
      <c r="J248" s="202" t="s">
        <v>455</v>
      </c>
      <c r="K248" s="202"/>
    </row>
    <row r="249" spans="6:11" ht="33.75" customHeight="1">
      <c r="F249" s="140"/>
      <c r="G249" s="141"/>
      <c r="H249" s="145"/>
      <c r="I249" s="145"/>
      <c r="J249" s="145"/>
      <c r="K249" s="145"/>
    </row>
    <row r="250" spans="6:11" ht="17.25" customHeight="1">
      <c r="F250" s="140"/>
      <c r="G250" s="141"/>
      <c r="H250" s="145"/>
      <c r="I250" s="145"/>
      <c r="J250" s="145"/>
      <c r="K250" s="145"/>
    </row>
    <row r="251" spans="6:11" ht="15">
      <c r="F251" s="140"/>
      <c r="G251" s="146"/>
      <c r="H251" s="147"/>
      <c r="I251" s="148"/>
      <c r="J251" s="148"/>
      <c r="K251" s="148"/>
    </row>
    <row r="252" spans="6:8" ht="15">
      <c r="F252" s="140"/>
      <c r="G252" s="141"/>
      <c r="H252" s="141"/>
    </row>
    <row r="253" spans="6:8" ht="15">
      <c r="F253" s="140"/>
      <c r="G253" s="141"/>
      <c r="H253" s="149"/>
    </row>
    <row r="254" spans="6:8" ht="15">
      <c r="F254" s="140"/>
      <c r="G254" s="141"/>
      <c r="H254" s="141"/>
    </row>
    <row r="255" spans="6:8" ht="15">
      <c r="F255" s="140"/>
      <c r="G255" s="141"/>
      <c r="H255" s="141"/>
    </row>
    <row r="256" spans="6:8" ht="15">
      <c r="F256" s="140"/>
      <c r="G256" s="141"/>
      <c r="H256" s="145"/>
    </row>
    <row r="257" spans="6:8" ht="15">
      <c r="F257" s="140"/>
      <c r="G257" s="141"/>
      <c r="H257" s="145"/>
    </row>
    <row r="258" spans="6:8" ht="15">
      <c r="F258" s="140"/>
      <c r="G258" s="141"/>
      <c r="H258" s="141"/>
    </row>
    <row r="259" spans="6:8" ht="15">
      <c r="F259" s="140"/>
      <c r="G259" s="141"/>
      <c r="H259" s="141"/>
    </row>
    <row r="260" spans="6:8" ht="15">
      <c r="F260" s="140"/>
      <c r="G260" s="141"/>
      <c r="H260" s="141"/>
    </row>
    <row r="261" spans="6:8" ht="15">
      <c r="F261" s="140"/>
      <c r="G261" s="141"/>
      <c r="H261" s="141"/>
    </row>
    <row r="262" spans="6:8" ht="15">
      <c r="F262" s="140"/>
      <c r="G262" s="141"/>
      <c r="H262" s="141"/>
    </row>
    <row r="263" spans="6:8" ht="15">
      <c r="F263" s="140"/>
      <c r="G263" s="141"/>
      <c r="H263" s="141"/>
    </row>
    <row r="264" spans="6:8" ht="15">
      <c r="F264" s="140"/>
      <c r="G264" s="141"/>
      <c r="H264" s="141"/>
    </row>
    <row r="265" spans="6:8" ht="15">
      <c r="F265" s="140"/>
      <c r="G265" s="141"/>
      <c r="H265" s="141"/>
    </row>
    <row r="266" spans="6:8" ht="15">
      <c r="F266" s="140"/>
      <c r="G266" s="141"/>
      <c r="H266" s="141"/>
    </row>
    <row r="267" spans="6:8" ht="15">
      <c r="F267" s="140"/>
      <c r="G267" s="141"/>
      <c r="H267" s="141"/>
    </row>
    <row r="268" spans="6:8" ht="15">
      <c r="F268" s="140"/>
      <c r="G268" s="141"/>
      <c r="H268" s="141"/>
    </row>
    <row r="269" spans="6:8" ht="15">
      <c r="F269" s="140"/>
      <c r="G269" s="141"/>
      <c r="H269" s="141"/>
    </row>
    <row r="270" spans="6:8" ht="15">
      <c r="F270" s="140"/>
      <c r="G270" s="141"/>
      <c r="H270" s="141"/>
    </row>
    <row r="271" spans="6:8" ht="15">
      <c r="F271" s="140"/>
      <c r="G271" s="141"/>
      <c r="H271" s="141"/>
    </row>
    <row r="272" spans="6:8" ht="15">
      <c r="F272" s="140"/>
      <c r="G272" s="141"/>
      <c r="H272" s="141"/>
    </row>
    <row r="273" spans="6:8" ht="15">
      <c r="F273" s="140"/>
      <c r="G273" s="141"/>
      <c r="H273" s="141"/>
    </row>
    <row r="274" spans="6:8" ht="15">
      <c r="F274" s="140"/>
      <c r="G274" s="141"/>
      <c r="H274" s="141"/>
    </row>
    <row r="275" spans="6:8" ht="15">
      <c r="F275" s="140"/>
      <c r="G275" s="141"/>
      <c r="H275" s="141"/>
    </row>
    <row r="276" spans="6:8" ht="15">
      <c r="F276" s="140"/>
      <c r="G276" s="141"/>
      <c r="H276" s="141"/>
    </row>
    <row r="277" spans="6:8" ht="15">
      <c r="F277" s="140"/>
      <c r="G277" s="141"/>
      <c r="H277" s="141"/>
    </row>
    <row r="278" spans="6:8" ht="15">
      <c r="F278" s="140"/>
      <c r="G278" s="141"/>
      <c r="H278" s="141"/>
    </row>
    <row r="279" spans="6:8" ht="15">
      <c r="F279" s="140"/>
      <c r="G279" s="141"/>
      <c r="H279" s="141"/>
    </row>
    <row r="280" spans="6:8" ht="15">
      <c r="F280" s="140"/>
      <c r="G280" s="141"/>
      <c r="H280" s="141"/>
    </row>
    <row r="281" spans="6:8" ht="15">
      <c r="F281" s="140"/>
      <c r="G281" s="141"/>
      <c r="H281" s="141"/>
    </row>
    <row r="282" spans="6:8" ht="15">
      <c r="F282" s="140"/>
      <c r="G282" s="141"/>
      <c r="H282" s="141"/>
    </row>
    <row r="283" spans="6:8" ht="15">
      <c r="F283" s="140"/>
      <c r="G283" s="141"/>
      <c r="H283" s="141"/>
    </row>
    <row r="284" spans="6:8" ht="15">
      <c r="F284" s="140"/>
      <c r="G284" s="141"/>
      <c r="H284" s="141"/>
    </row>
    <row r="285" spans="6:8" ht="15">
      <c r="F285" s="140"/>
      <c r="G285" s="141"/>
      <c r="H285" s="141"/>
    </row>
    <row r="286" spans="6:8" ht="15">
      <c r="F286" s="140"/>
      <c r="G286" s="141"/>
      <c r="H286" s="141"/>
    </row>
    <row r="287" spans="6:8" ht="15">
      <c r="F287" s="140"/>
      <c r="G287" s="141"/>
      <c r="H287" s="141"/>
    </row>
    <row r="288" spans="6:8" ht="15">
      <c r="F288" s="140"/>
      <c r="G288" s="141"/>
      <c r="H288" s="141"/>
    </row>
    <row r="289" spans="6:8" ht="15">
      <c r="F289" s="140"/>
      <c r="G289" s="141"/>
      <c r="H289" s="141"/>
    </row>
    <row r="290" spans="6:8" ht="15">
      <c r="F290" s="140"/>
      <c r="G290" s="141"/>
      <c r="H290" s="141"/>
    </row>
    <row r="291" spans="6:8" ht="15">
      <c r="F291" s="140"/>
      <c r="G291" s="141"/>
      <c r="H291" s="141"/>
    </row>
    <row r="292" spans="6:8" ht="15">
      <c r="F292" s="140"/>
      <c r="G292" s="141"/>
      <c r="H292" s="141"/>
    </row>
    <row r="293" spans="6:8" ht="15">
      <c r="F293" s="140"/>
      <c r="G293" s="141"/>
      <c r="H293" s="141"/>
    </row>
    <row r="294" spans="6:8" ht="15">
      <c r="F294" s="140"/>
      <c r="G294" s="141"/>
      <c r="H294" s="141"/>
    </row>
    <row r="295" spans="6:8" ht="15">
      <c r="F295" s="140"/>
      <c r="G295" s="141"/>
      <c r="H295" s="141"/>
    </row>
    <row r="296" spans="6:8" ht="15">
      <c r="F296" s="140"/>
      <c r="G296" s="141"/>
      <c r="H296" s="141"/>
    </row>
    <row r="297" spans="6:8" ht="15">
      <c r="F297" s="140"/>
      <c r="G297" s="141"/>
      <c r="H297" s="141"/>
    </row>
    <row r="298" spans="6:8" ht="15">
      <c r="F298" s="140"/>
      <c r="G298" s="141"/>
      <c r="H298" s="141"/>
    </row>
    <row r="299" spans="6:8" ht="15">
      <c r="F299" s="140"/>
      <c r="G299" s="141"/>
      <c r="H299" s="141"/>
    </row>
    <row r="300" spans="6:8" ht="15">
      <c r="F300" s="140"/>
      <c r="G300" s="141"/>
      <c r="H300" s="141"/>
    </row>
    <row r="301" spans="6:8" ht="15">
      <c r="F301" s="140"/>
      <c r="G301" s="141"/>
      <c r="H301" s="141"/>
    </row>
    <row r="302" spans="6:8" ht="15">
      <c r="F302" s="140"/>
      <c r="G302" s="141"/>
      <c r="H302" s="141"/>
    </row>
    <row r="303" spans="6:8" ht="15">
      <c r="F303" s="140"/>
      <c r="G303" s="141"/>
      <c r="H303" s="141"/>
    </row>
    <row r="304" spans="6:8" ht="15">
      <c r="F304" s="140"/>
      <c r="G304" s="141"/>
      <c r="H304" s="141"/>
    </row>
    <row r="305" spans="6:8" ht="15">
      <c r="F305" s="140"/>
      <c r="G305" s="141"/>
      <c r="H305" s="141"/>
    </row>
    <row r="306" spans="6:8" ht="15">
      <c r="F306" s="140"/>
      <c r="G306" s="141"/>
      <c r="H306" s="141"/>
    </row>
    <row r="307" spans="6:8" ht="15">
      <c r="F307" s="140"/>
      <c r="G307" s="141"/>
      <c r="H307" s="141"/>
    </row>
    <row r="308" spans="6:8" ht="15">
      <c r="F308" s="140"/>
      <c r="G308" s="141"/>
      <c r="H308" s="141"/>
    </row>
    <row r="309" spans="6:8" ht="15">
      <c r="F309" s="140"/>
      <c r="G309" s="141"/>
      <c r="H309" s="141"/>
    </row>
    <row r="310" spans="6:8" ht="15">
      <c r="F310" s="140"/>
      <c r="G310" s="141"/>
      <c r="H310" s="141"/>
    </row>
    <row r="311" spans="6:8" ht="15">
      <c r="F311" s="140"/>
      <c r="G311" s="141"/>
      <c r="H311" s="141"/>
    </row>
    <row r="312" spans="6:8" ht="15">
      <c r="F312" s="140"/>
      <c r="G312" s="141"/>
      <c r="H312" s="141"/>
    </row>
    <row r="313" spans="6:8" ht="15">
      <c r="F313" s="140"/>
      <c r="G313" s="141"/>
      <c r="H313" s="141"/>
    </row>
    <row r="314" spans="6:8" ht="15">
      <c r="F314" s="140"/>
      <c r="G314" s="141"/>
      <c r="H314" s="141"/>
    </row>
    <row r="315" spans="6:8" ht="15">
      <c r="F315" s="140"/>
      <c r="G315" s="141"/>
      <c r="H315" s="141"/>
    </row>
    <row r="316" spans="6:8" ht="15">
      <c r="F316" s="140"/>
      <c r="G316" s="141"/>
      <c r="H316" s="141"/>
    </row>
    <row r="317" spans="6:8" ht="15">
      <c r="F317" s="140"/>
      <c r="G317" s="141"/>
      <c r="H317" s="141"/>
    </row>
    <row r="318" spans="6:8" ht="15">
      <c r="F318" s="140"/>
      <c r="G318" s="141"/>
      <c r="H318" s="141"/>
    </row>
    <row r="319" spans="6:8" ht="15">
      <c r="F319" s="140"/>
      <c r="G319" s="141"/>
      <c r="H319" s="141"/>
    </row>
    <row r="320" spans="6:8" ht="15">
      <c r="F320" s="140"/>
      <c r="G320" s="141"/>
      <c r="H320" s="141"/>
    </row>
    <row r="321" spans="6:8" ht="15">
      <c r="F321" s="140"/>
      <c r="G321" s="141"/>
      <c r="H321" s="141"/>
    </row>
    <row r="322" spans="6:8" ht="15">
      <c r="F322" s="140"/>
      <c r="G322" s="141"/>
      <c r="H322" s="141"/>
    </row>
    <row r="323" spans="6:8" ht="15">
      <c r="F323" s="140"/>
      <c r="G323" s="141"/>
      <c r="H323" s="141"/>
    </row>
    <row r="324" spans="6:8" ht="15">
      <c r="F324" s="140"/>
      <c r="G324" s="141"/>
      <c r="H324" s="141"/>
    </row>
    <row r="325" spans="6:8" ht="15">
      <c r="F325" s="140"/>
      <c r="G325" s="141"/>
      <c r="H325" s="141"/>
    </row>
    <row r="326" spans="6:8" ht="15">
      <c r="F326" s="140"/>
      <c r="G326" s="141"/>
      <c r="H326" s="141"/>
    </row>
    <row r="327" spans="6:8" ht="15">
      <c r="F327" s="140"/>
      <c r="G327" s="141"/>
      <c r="H327" s="141"/>
    </row>
    <row r="328" spans="6:8" ht="15">
      <c r="F328" s="140"/>
      <c r="G328" s="141"/>
      <c r="H328" s="141"/>
    </row>
    <row r="329" spans="6:8" ht="15">
      <c r="F329" s="140"/>
      <c r="G329" s="141"/>
      <c r="H329" s="141"/>
    </row>
    <row r="330" spans="6:8" ht="15">
      <c r="F330" s="140"/>
      <c r="G330" s="141"/>
      <c r="H330" s="141"/>
    </row>
    <row r="331" spans="6:8" ht="15">
      <c r="F331" s="140"/>
      <c r="G331" s="141"/>
      <c r="H331" s="141"/>
    </row>
    <row r="332" spans="6:8" ht="15">
      <c r="F332" s="140"/>
      <c r="G332" s="141"/>
      <c r="H332" s="141"/>
    </row>
    <row r="333" spans="6:8" ht="15">
      <c r="F333" s="140"/>
      <c r="G333" s="141"/>
      <c r="H333" s="141"/>
    </row>
    <row r="334" spans="6:8" ht="15">
      <c r="F334" s="140"/>
      <c r="G334" s="141"/>
      <c r="H334" s="141"/>
    </row>
    <row r="335" spans="6:8" ht="15">
      <c r="F335" s="140"/>
      <c r="G335" s="141"/>
      <c r="H335" s="141"/>
    </row>
    <row r="336" spans="6:8" ht="15">
      <c r="F336" s="140"/>
      <c r="G336" s="141"/>
      <c r="H336" s="141"/>
    </row>
    <row r="337" spans="6:8" ht="15">
      <c r="F337" s="140"/>
      <c r="G337" s="141"/>
      <c r="H337" s="141"/>
    </row>
    <row r="338" spans="6:8" ht="15">
      <c r="F338" s="140"/>
      <c r="G338" s="141"/>
      <c r="H338" s="141"/>
    </row>
    <row r="339" spans="6:8" ht="15">
      <c r="F339" s="140"/>
      <c r="G339" s="141"/>
      <c r="H339" s="141"/>
    </row>
    <row r="340" spans="6:8" ht="15">
      <c r="F340" s="140"/>
      <c r="G340" s="141"/>
      <c r="H340" s="141"/>
    </row>
    <row r="341" spans="6:8" ht="15">
      <c r="F341" s="140"/>
      <c r="G341" s="141"/>
      <c r="H341" s="141"/>
    </row>
    <row r="342" spans="6:8" ht="15">
      <c r="F342" s="140"/>
      <c r="G342" s="141"/>
      <c r="H342" s="141"/>
    </row>
    <row r="343" spans="6:8" ht="15">
      <c r="F343" s="140"/>
      <c r="G343" s="141"/>
      <c r="H343" s="141"/>
    </row>
    <row r="344" spans="6:8" ht="15">
      <c r="F344" s="140"/>
      <c r="G344" s="141"/>
      <c r="H344" s="141"/>
    </row>
    <row r="345" spans="6:8" ht="15">
      <c r="F345" s="140"/>
      <c r="G345" s="141"/>
      <c r="H345" s="141"/>
    </row>
    <row r="346" spans="6:8" ht="15">
      <c r="F346" s="140"/>
      <c r="G346" s="141"/>
      <c r="H346" s="141"/>
    </row>
    <row r="347" spans="6:8" ht="15">
      <c r="F347" s="140"/>
      <c r="G347" s="141"/>
      <c r="H347" s="141"/>
    </row>
    <row r="348" spans="6:8" ht="15">
      <c r="F348" s="140"/>
      <c r="G348" s="141"/>
      <c r="H348" s="141"/>
    </row>
    <row r="349" spans="6:8" ht="15">
      <c r="F349" s="140"/>
      <c r="G349" s="141"/>
      <c r="H349" s="141"/>
    </row>
    <row r="350" spans="6:8" ht="15">
      <c r="F350" s="140"/>
      <c r="G350" s="141"/>
      <c r="H350" s="141"/>
    </row>
    <row r="351" spans="6:8" ht="15">
      <c r="F351" s="140"/>
      <c r="G351" s="141"/>
      <c r="H351" s="141"/>
    </row>
    <row r="352" spans="6:8" ht="15">
      <c r="F352" s="140"/>
      <c r="G352" s="141"/>
      <c r="H352" s="141"/>
    </row>
    <row r="353" spans="6:8" ht="15">
      <c r="F353" s="140"/>
      <c r="G353" s="141"/>
      <c r="H353" s="141"/>
    </row>
    <row r="354" spans="6:8" ht="15">
      <c r="F354" s="140"/>
      <c r="G354" s="141"/>
      <c r="H354" s="141"/>
    </row>
    <row r="355" spans="6:8" ht="15">
      <c r="F355" s="140"/>
      <c r="G355" s="141"/>
      <c r="H355" s="141"/>
    </row>
    <row r="356" spans="6:8" ht="15">
      <c r="F356" s="140"/>
      <c r="G356" s="141"/>
      <c r="H356" s="141"/>
    </row>
    <row r="357" spans="6:8" ht="15">
      <c r="F357" s="140"/>
      <c r="G357" s="141"/>
      <c r="H357" s="141"/>
    </row>
    <row r="358" spans="6:8" ht="15">
      <c r="F358" s="140"/>
      <c r="G358" s="141"/>
      <c r="H358" s="141"/>
    </row>
    <row r="359" spans="6:8" ht="15">
      <c r="F359" s="140"/>
      <c r="G359" s="141"/>
      <c r="H359" s="141"/>
    </row>
    <row r="360" spans="6:8" ht="15">
      <c r="F360" s="140"/>
      <c r="G360" s="141"/>
      <c r="H360" s="141"/>
    </row>
    <row r="361" spans="6:8" ht="15">
      <c r="F361" s="140"/>
      <c r="G361" s="141"/>
      <c r="H361" s="141"/>
    </row>
    <row r="362" spans="6:8" ht="15">
      <c r="F362" s="140"/>
      <c r="G362" s="141"/>
      <c r="H362" s="141"/>
    </row>
    <row r="363" spans="6:8" ht="15">
      <c r="F363" s="140"/>
      <c r="G363" s="141"/>
      <c r="H363" s="141"/>
    </row>
    <row r="364" spans="6:8" ht="15">
      <c r="F364" s="140"/>
      <c r="G364" s="141"/>
      <c r="H364" s="141"/>
    </row>
    <row r="365" spans="6:8" ht="15">
      <c r="F365" s="140"/>
      <c r="G365" s="141"/>
      <c r="H365" s="141"/>
    </row>
    <row r="366" spans="6:8" ht="15">
      <c r="F366" s="140"/>
      <c r="G366" s="141"/>
      <c r="H366" s="141"/>
    </row>
    <row r="367" spans="6:8" ht="15">
      <c r="F367" s="140"/>
      <c r="G367" s="141"/>
      <c r="H367" s="141"/>
    </row>
    <row r="368" spans="6:8" ht="15">
      <c r="F368" s="140"/>
      <c r="G368" s="141"/>
      <c r="H368" s="141"/>
    </row>
    <row r="369" spans="6:8" ht="15">
      <c r="F369" s="140"/>
      <c r="G369" s="141"/>
      <c r="H369" s="141"/>
    </row>
    <row r="370" spans="6:8" ht="15">
      <c r="F370" s="140"/>
      <c r="G370" s="141"/>
      <c r="H370" s="141"/>
    </row>
    <row r="371" spans="6:8" ht="15">
      <c r="F371" s="140"/>
      <c r="G371" s="141"/>
      <c r="H371" s="141"/>
    </row>
    <row r="372" spans="6:8" ht="15">
      <c r="F372" s="140"/>
      <c r="G372" s="141"/>
      <c r="H372" s="141"/>
    </row>
    <row r="373" spans="6:8" ht="15">
      <c r="F373" s="140"/>
      <c r="G373" s="141"/>
      <c r="H373" s="141"/>
    </row>
    <row r="374" spans="6:8" ht="15">
      <c r="F374" s="140"/>
      <c r="G374" s="141"/>
      <c r="H374" s="141"/>
    </row>
    <row r="375" spans="6:8" ht="15">
      <c r="F375" s="140"/>
      <c r="G375" s="141"/>
      <c r="H375" s="141"/>
    </row>
    <row r="376" spans="6:8" ht="15">
      <c r="F376" s="140"/>
      <c r="G376" s="141"/>
      <c r="H376" s="141"/>
    </row>
    <row r="377" spans="6:8" ht="15">
      <c r="F377" s="140"/>
      <c r="G377" s="141"/>
      <c r="H377" s="141"/>
    </row>
    <row r="378" spans="6:8" ht="15">
      <c r="F378" s="140"/>
      <c r="G378" s="141"/>
      <c r="H378" s="141"/>
    </row>
    <row r="379" spans="6:8" ht="15">
      <c r="F379" s="140"/>
      <c r="G379" s="141"/>
      <c r="H379" s="141"/>
    </row>
    <row r="380" spans="6:8" ht="15">
      <c r="F380" s="140"/>
      <c r="G380" s="141"/>
      <c r="H380" s="141"/>
    </row>
    <row r="381" spans="6:8" ht="15">
      <c r="F381" s="140"/>
      <c r="G381" s="141"/>
      <c r="H381" s="141"/>
    </row>
    <row r="382" spans="6:8" ht="15">
      <c r="F382" s="140"/>
      <c r="G382" s="141"/>
      <c r="H382" s="141"/>
    </row>
    <row r="383" spans="6:8" ht="15">
      <c r="F383" s="140"/>
      <c r="G383" s="141"/>
      <c r="H383" s="141"/>
    </row>
    <row r="384" spans="6:8" ht="15">
      <c r="F384" s="140"/>
      <c r="G384" s="141"/>
      <c r="H384" s="141"/>
    </row>
    <row r="385" spans="6:8" ht="15">
      <c r="F385" s="140"/>
      <c r="G385" s="141"/>
      <c r="H385" s="141"/>
    </row>
    <row r="386" spans="6:8" ht="15">
      <c r="F386" s="140"/>
      <c r="G386" s="141"/>
      <c r="H386" s="141"/>
    </row>
    <row r="387" spans="6:8" ht="15">
      <c r="F387" s="140"/>
      <c r="G387" s="141"/>
      <c r="H387" s="141"/>
    </row>
    <row r="388" spans="6:8" ht="15">
      <c r="F388" s="140"/>
      <c r="G388" s="141"/>
      <c r="H388" s="141"/>
    </row>
    <row r="389" spans="6:8" ht="15">
      <c r="F389" s="140"/>
      <c r="G389" s="141"/>
      <c r="H389" s="141"/>
    </row>
    <row r="390" spans="6:8" ht="15">
      <c r="F390" s="140"/>
      <c r="G390" s="141"/>
      <c r="H390" s="141"/>
    </row>
    <row r="391" spans="6:8" ht="15">
      <c r="F391" s="140"/>
      <c r="G391" s="141"/>
      <c r="H391" s="141"/>
    </row>
    <row r="392" spans="6:8" ht="15">
      <c r="F392" s="140"/>
      <c r="G392" s="141"/>
      <c r="H392" s="141"/>
    </row>
    <row r="393" spans="6:8" ht="15">
      <c r="F393" s="140"/>
      <c r="G393" s="141"/>
      <c r="H393" s="141"/>
    </row>
    <row r="394" spans="6:8" ht="15">
      <c r="F394" s="140"/>
      <c r="G394" s="141"/>
      <c r="H394" s="141"/>
    </row>
    <row r="395" spans="6:8" ht="15">
      <c r="F395" s="140"/>
      <c r="G395" s="141"/>
      <c r="H395" s="141"/>
    </row>
    <row r="396" spans="6:8" ht="15">
      <c r="F396" s="140"/>
      <c r="G396" s="141"/>
      <c r="H396" s="141"/>
    </row>
    <row r="397" spans="6:8" ht="15">
      <c r="F397" s="140"/>
      <c r="G397" s="141"/>
      <c r="H397" s="141"/>
    </row>
    <row r="398" spans="6:8" ht="15">
      <c r="F398" s="140"/>
      <c r="G398" s="141"/>
      <c r="H398" s="141"/>
    </row>
    <row r="399" spans="6:8" ht="15">
      <c r="F399" s="140"/>
      <c r="G399" s="141"/>
      <c r="H399" s="141"/>
    </row>
    <row r="400" spans="6:8" ht="15">
      <c r="F400" s="140"/>
      <c r="G400" s="141"/>
      <c r="H400" s="141"/>
    </row>
    <row r="401" spans="6:8" ht="15">
      <c r="F401" s="140"/>
      <c r="G401" s="141"/>
      <c r="H401" s="141"/>
    </row>
    <row r="402" spans="6:8" ht="15">
      <c r="F402" s="140"/>
      <c r="G402" s="141"/>
      <c r="H402" s="141"/>
    </row>
    <row r="403" spans="6:8" ht="15">
      <c r="F403" s="140"/>
      <c r="G403" s="141"/>
      <c r="H403" s="141"/>
    </row>
    <row r="404" spans="6:8" ht="15">
      <c r="F404" s="140"/>
      <c r="G404" s="141"/>
      <c r="H404" s="141"/>
    </row>
    <row r="405" spans="6:8" ht="15">
      <c r="F405" s="140"/>
      <c r="G405" s="141"/>
      <c r="H405" s="141"/>
    </row>
    <row r="406" spans="6:8" ht="15">
      <c r="F406" s="140"/>
      <c r="G406" s="141"/>
      <c r="H406" s="141"/>
    </row>
    <row r="407" spans="6:8" ht="15">
      <c r="F407" s="140"/>
      <c r="G407" s="141"/>
      <c r="H407" s="141"/>
    </row>
    <row r="408" spans="6:8" ht="15">
      <c r="F408" s="140"/>
      <c r="G408" s="141"/>
      <c r="H408" s="141"/>
    </row>
    <row r="409" spans="6:8" ht="15">
      <c r="F409" s="140"/>
      <c r="G409" s="141"/>
      <c r="H409" s="141"/>
    </row>
    <row r="410" spans="6:8" ht="15">
      <c r="F410" s="140"/>
      <c r="G410" s="141"/>
      <c r="H410" s="141"/>
    </row>
    <row r="411" spans="6:8" ht="15">
      <c r="F411" s="140"/>
      <c r="G411" s="141"/>
      <c r="H411" s="141"/>
    </row>
    <row r="412" spans="6:8" ht="15">
      <c r="F412" s="140"/>
      <c r="G412" s="141"/>
      <c r="H412" s="141"/>
    </row>
    <row r="413" spans="6:8" ht="15">
      <c r="F413" s="140"/>
      <c r="G413" s="141"/>
      <c r="H413" s="141"/>
    </row>
    <row r="414" spans="6:8" ht="15">
      <c r="F414" s="140"/>
      <c r="G414" s="141"/>
      <c r="H414" s="141"/>
    </row>
    <row r="415" spans="6:8" ht="15">
      <c r="F415" s="140"/>
      <c r="G415" s="141"/>
      <c r="H415" s="141"/>
    </row>
    <row r="416" spans="6:8" ht="15">
      <c r="F416" s="140"/>
      <c r="G416" s="141"/>
      <c r="H416" s="141"/>
    </row>
    <row r="417" spans="6:8" ht="15">
      <c r="F417" s="140"/>
      <c r="G417" s="141"/>
      <c r="H417" s="141"/>
    </row>
    <row r="418" spans="6:8" ht="15">
      <c r="F418" s="140"/>
      <c r="G418" s="141"/>
      <c r="H418" s="141"/>
    </row>
    <row r="419" spans="6:8" ht="15">
      <c r="F419" s="140"/>
      <c r="G419" s="141"/>
      <c r="H419" s="141"/>
    </row>
    <row r="420" spans="6:8" ht="15">
      <c r="F420" s="140"/>
      <c r="G420" s="141"/>
      <c r="H420" s="141"/>
    </row>
    <row r="421" spans="6:8" ht="15">
      <c r="F421" s="140"/>
      <c r="G421" s="141"/>
      <c r="H421" s="141"/>
    </row>
    <row r="422" spans="6:8" ht="15">
      <c r="F422" s="140"/>
      <c r="G422" s="141"/>
      <c r="H422" s="141"/>
    </row>
    <row r="423" spans="6:8" ht="15">
      <c r="F423" s="140"/>
      <c r="G423" s="141"/>
      <c r="H423" s="141"/>
    </row>
    <row r="424" spans="6:8" ht="15">
      <c r="F424" s="140"/>
      <c r="G424" s="141"/>
      <c r="H424" s="141"/>
    </row>
    <row r="425" spans="6:8" ht="15">
      <c r="F425" s="140"/>
      <c r="G425" s="141"/>
      <c r="H425" s="141"/>
    </row>
    <row r="426" spans="6:8" ht="15">
      <c r="F426" s="140"/>
      <c r="G426" s="141"/>
      <c r="H426" s="141"/>
    </row>
    <row r="427" spans="6:8" ht="15">
      <c r="F427" s="140"/>
      <c r="G427" s="141"/>
      <c r="H427" s="141"/>
    </row>
    <row r="428" spans="6:8" ht="15">
      <c r="F428" s="140"/>
      <c r="G428" s="141"/>
      <c r="H428" s="141"/>
    </row>
    <row r="429" spans="6:8" ht="15">
      <c r="F429" s="140"/>
      <c r="G429" s="141"/>
      <c r="H429" s="141"/>
    </row>
    <row r="430" spans="6:8" ht="15">
      <c r="F430" s="140"/>
      <c r="G430" s="141"/>
      <c r="H430" s="141"/>
    </row>
    <row r="431" spans="6:8" ht="15">
      <c r="F431" s="140"/>
      <c r="G431" s="141"/>
      <c r="H431" s="141"/>
    </row>
    <row r="432" spans="6:8" ht="15">
      <c r="F432" s="140"/>
      <c r="G432" s="141"/>
      <c r="H432" s="141"/>
    </row>
    <row r="433" spans="6:8" ht="15">
      <c r="F433" s="140"/>
      <c r="G433" s="141"/>
      <c r="H433" s="141"/>
    </row>
    <row r="434" spans="6:8" ht="15">
      <c r="F434" s="140"/>
      <c r="G434" s="141"/>
      <c r="H434" s="141"/>
    </row>
    <row r="435" spans="6:8" ht="15">
      <c r="F435" s="140"/>
      <c r="G435" s="141"/>
      <c r="H435" s="141"/>
    </row>
    <row r="436" spans="6:8" ht="15">
      <c r="F436" s="140"/>
      <c r="G436" s="141"/>
      <c r="H436" s="141"/>
    </row>
    <row r="437" spans="6:8" ht="15">
      <c r="F437" s="140"/>
      <c r="G437" s="141"/>
      <c r="H437" s="141"/>
    </row>
    <row r="438" spans="6:8" ht="15">
      <c r="F438" s="140"/>
      <c r="G438" s="141"/>
      <c r="H438" s="141"/>
    </row>
    <row r="439" spans="6:8" ht="15">
      <c r="F439" s="140"/>
      <c r="G439" s="141"/>
      <c r="H439" s="141"/>
    </row>
    <row r="440" spans="6:8" ht="15">
      <c r="F440" s="140"/>
      <c r="G440" s="141"/>
      <c r="H440" s="141"/>
    </row>
    <row r="441" spans="6:8" ht="15">
      <c r="F441" s="140"/>
      <c r="G441" s="141"/>
      <c r="H441" s="141"/>
    </row>
    <row r="442" spans="6:8" ht="15">
      <c r="F442" s="140"/>
      <c r="G442" s="141"/>
      <c r="H442" s="141"/>
    </row>
    <row r="443" spans="6:8" ht="15">
      <c r="F443" s="140"/>
      <c r="G443" s="141"/>
      <c r="H443" s="141"/>
    </row>
    <row r="444" spans="6:8" ht="15">
      <c r="F444" s="140"/>
      <c r="G444" s="141"/>
      <c r="H444" s="141"/>
    </row>
    <row r="445" spans="6:8" ht="15">
      <c r="F445" s="140"/>
      <c r="G445" s="141"/>
      <c r="H445" s="141"/>
    </row>
    <row r="446" spans="6:8" ht="15">
      <c r="F446" s="140"/>
      <c r="G446" s="141"/>
      <c r="H446" s="141"/>
    </row>
    <row r="447" spans="6:8" ht="15">
      <c r="F447" s="140"/>
      <c r="G447" s="141"/>
      <c r="H447" s="141"/>
    </row>
    <row r="448" spans="6:8" ht="15">
      <c r="F448" s="140"/>
      <c r="G448" s="141"/>
      <c r="H448" s="141"/>
    </row>
    <row r="449" spans="6:8" ht="15">
      <c r="F449" s="140"/>
      <c r="G449" s="141"/>
      <c r="H449" s="141"/>
    </row>
    <row r="450" spans="6:8" ht="15">
      <c r="F450" s="140"/>
      <c r="G450" s="141"/>
      <c r="H450" s="141"/>
    </row>
    <row r="451" spans="6:8" ht="15">
      <c r="F451" s="140"/>
      <c r="G451" s="141"/>
      <c r="H451" s="141"/>
    </row>
    <row r="452" spans="6:8" ht="15">
      <c r="F452" s="140"/>
      <c r="G452" s="141"/>
      <c r="H452" s="141"/>
    </row>
    <row r="453" spans="6:8" ht="15">
      <c r="F453" s="140"/>
      <c r="G453" s="141"/>
      <c r="H453" s="141"/>
    </row>
    <row r="454" spans="6:8" ht="15">
      <c r="F454" s="140"/>
      <c r="G454" s="141"/>
      <c r="H454" s="141"/>
    </row>
    <row r="455" spans="6:8" ht="15">
      <c r="F455" s="140"/>
      <c r="G455" s="141"/>
      <c r="H455" s="141"/>
    </row>
    <row r="456" spans="6:8" ht="15">
      <c r="F456" s="140"/>
      <c r="G456" s="141"/>
      <c r="H456" s="141"/>
    </row>
    <row r="457" spans="6:8" ht="15">
      <c r="F457" s="140"/>
      <c r="G457" s="141"/>
      <c r="H457" s="141"/>
    </row>
    <row r="458" spans="6:8" ht="15">
      <c r="F458" s="140"/>
      <c r="G458" s="141"/>
      <c r="H458" s="141"/>
    </row>
    <row r="459" spans="6:8" ht="15">
      <c r="F459" s="140"/>
      <c r="G459" s="141"/>
      <c r="H459" s="141"/>
    </row>
    <row r="460" spans="6:8" ht="15">
      <c r="F460" s="140"/>
      <c r="G460" s="141"/>
      <c r="H460" s="141"/>
    </row>
    <row r="461" spans="6:8" ht="15">
      <c r="F461" s="140"/>
      <c r="G461" s="141"/>
      <c r="H461" s="141"/>
    </row>
    <row r="462" spans="6:8" ht="15">
      <c r="F462" s="140"/>
      <c r="G462" s="141"/>
      <c r="H462" s="141"/>
    </row>
    <row r="463" spans="6:8" ht="15">
      <c r="F463" s="140"/>
      <c r="G463" s="141"/>
      <c r="H463" s="141"/>
    </row>
    <row r="464" spans="6:8" ht="15">
      <c r="F464" s="140"/>
      <c r="G464" s="141"/>
      <c r="H464" s="141"/>
    </row>
    <row r="465" spans="6:8" ht="15">
      <c r="F465" s="140"/>
      <c r="G465" s="141"/>
      <c r="H465" s="141"/>
    </row>
    <row r="466" spans="6:8" ht="15">
      <c r="F466" s="140"/>
      <c r="G466" s="141"/>
      <c r="H466" s="141"/>
    </row>
    <row r="467" spans="6:8" ht="15">
      <c r="F467" s="140"/>
      <c r="G467" s="141"/>
      <c r="H467" s="141"/>
    </row>
    <row r="468" spans="6:8" ht="15">
      <c r="F468" s="140"/>
      <c r="G468" s="141"/>
      <c r="H468" s="141"/>
    </row>
    <row r="469" spans="6:8" ht="15">
      <c r="F469" s="140"/>
      <c r="G469" s="141"/>
      <c r="H469" s="141"/>
    </row>
    <row r="470" spans="6:8" ht="15">
      <c r="F470" s="140"/>
      <c r="G470" s="141"/>
      <c r="H470" s="141"/>
    </row>
    <row r="471" spans="6:8" ht="15">
      <c r="F471" s="140"/>
      <c r="G471" s="141"/>
      <c r="H471" s="141"/>
    </row>
    <row r="472" spans="6:8" ht="15">
      <c r="F472" s="140"/>
      <c r="G472" s="141"/>
      <c r="H472" s="141"/>
    </row>
    <row r="473" spans="6:8" ht="15">
      <c r="F473" s="140"/>
      <c r="G473" s="141"/>
      <c r="H473" s="141"/>
    </row>
    <row r="474" spans="6:8" ht="15">
      <c r="F474" s="140"/>
      <c r="G474" s="141"/>
      <c r="H474" s="141"/>
    </row>
    <row r="475" spans="6:8" ht="15">
      <c r="F475" s="140"/>
      <c r="G475" s="141"/>
      <c r="H475" s="141"/>
    </row>
    <row r="476" spans="6:8" ht="15">
      <c r="F476" s="140"/>
      <c r="G476" s="141"/>
      <c r="H476" s="141"/>
    </row>
    <row r="477" spans="6:8" ht="15">
      <c r="F477" s="140"/>
      <c r="G477" s="141"/>
      <c r="H477" s="141"/>
    </row>
    <row r="478" spans="6:8" ht="15">
      <c r="F478" s="140"/>
      <c r="G478" s="141"/>
      <c r="H478" s="141"/>
    </row>
    <row r="479" spans="6:8" ht="15">
      <c r="F479" s="140"/>
      <c r="G479" s="141"/>
      <c r="H479" s="141"/>
    </row>
    <row r="480" spans="6:8" ht="15">
      <c r="F480" s="140"/>
      <c r="G480" s="141"/>
      <c r="H480" s="141"/>
    </row>
    <row r="481" spans="6:8" ht="15">
      <c r="F481" s="140"/>
      <c r="G481" s="141"/>
      <c r="H481" s="141"/>
    </row>
    <row r="482" spans="6:8" ht="15">
      <c r="F482" s="140"/>
      <c r="G482" s="141"/>
      <c r="H482" s="141"/>
    </row>
    <row r="483" spans="6:8" ht="15">
      <c r="F483" s="140"/>
      <c r="G483" s="141"/>
      <c r="H483" s="141"/>
    </row>
    <row r="484" spans="6:8" ht="15">
      <c r="F484" s="140"/>
      <c r="G484" s="141"/>
      <c r="H484" s="141"/>
    </row>
    <row r="485" spans="6:8" ht="15">
      <c r="F485" s="140"/>
      <c r="G485" s="141"/>
      <c r="H485" s="141"/>
    </row>
    <row r="486" spans="6:8" ht="15">
      <c r="F486" s="140"/>
      <c r="G486" s="141"/>
      <c r="H486" s="141"/>
    </row>
    <row r="487" spans="6:8" ht="15">
      <c r="F487" s="140"/>
      <c r="G487" s="141"/>
      <c r="H487" s="141"/>
    </row>
    <row r="488" spans="6:8" ht="15">
      <c r="F488" s="140"/>
      <c r="G488" s="141"/>
      <c r="H488" s="141"/>
    </row>
    <row r="489" spans="6:8" ht="15">
      <c r="F489" s="140"/>
      <c r="G489" s="141"/>
      <c r="H489" s="141"/>
    </row>
    <row r="490" spans="6:8" ht="15">
      <c r="F490" s="140"/>
      <c r="G490" s="141"/>
      <c r="H490" s="141"/>
    </row>
    <row r="491" spans="6:8" ht="15">
      <c r="F491" s="140"/>
      <c r="G491" s="141"/>
      <c r="H491" s="141"/>
    </row>
    <row r="492" spans="6:8" ht="15">
      <c r="F492" s="140"/>
      <c r="G492" s="141"/>
      <c r="H492" s="141"/>
    </row>
    <row r="493" spans="6:8" ht="15">
      <c r="F493" s="140"/>
      <c r="G493" s="141"/>
      <c r="H493" s="141"/>
    </row>
    <row r="494" spans="6:8" ht="15">
      <c r="F494" s="140"/>
      <c r="G494" s="141"/>
      <c r="H494" s="141"/>
    </row>
    <row r="495" spans="6:8" ht="15">
      <c r="F495" s="140"/>
      <c r="G495" s="141"/>
      <c r="H495" s="141"/>
    </row>
    <row r="496" spans="6:8" ht="15">
      <c r="F496" s="140"/>
      <c r="G496" s="141"/>
      <c r="H496" s="141"/>
    </row>
    <row r="497" spans="6:8" ht="15">
      <c r="F497" s="140"/>
      <c r="G497" s="141"/>
      <c r="H497" s="141"/>
    </row>
    <row r="498" spans="6:8" ht="15">
      <c r="F498" s="140"/>
      <c r="G498" s="141"/>
      <c r="H498" s="141"/>
    </row>
    <row r="499" spans="6:8" ht="15">
      <c r="F499" s="140"/>
      <c r="G499" s="141"/>
      <c r="H499" s="141"/>
    </row>
    <row r="500" spans="6:8" ht="15">
      <c r="F500" s="140"/>
      <c r="G500" s="141"/>
      <c r="H500" s="141"/>
    </row>
    <row r="501" spans="6:8" ht="15">
      <c r="F501" s="140"/>
      <c r="G501" s="141"/>
      <c r="H501" s="141"/>
    </row>
    <row r="502" spans="6:8" ht="15">
      <c r="F502" s="140"/>
      <c r="G502" s="141"/>
      <c r="H502" s="141"/>
    </row>
    <row r="503" spans="6:8" ht="15">
      <c r="F503" s="140"/>
      <c r="G503" s="141"/>
      <c r="H503" s="141"/>
    </row>
    <row r="504" spans="6:8" ht="15">
      <c r="F504" s="140"/>
      <c r="G504" s="141"/>
      <c r="H504" s="141"/>
    </row>
    <row r="505" spans="6:8" ht="15">
      <c r="F505" s="140"/>
      <c r="G505" s="141"/>
      <c r="H505" s="141"/>
    </row>
    <row r="506" spans="6:8" ht="15">
      <c r="F506" s="140"/>
      <c r="G506" s="141"/>
      <c r="H506" s="141"/>
    </row>
    <row r="507" spans="6:8" ht="15">
      <c r="F507" s="140"/>
      <c r="G507" s="141"/>
      <c r="H507" s="141"/>
    </row>
    <row r="508" spans="6:8" ht="15">
      <c r="F508" s="140"/>
      <c r="G508" s="141"/>
      <c r="H508" s="141"/>
    </row>
    <row r="509" spans="6:8" ht="15">
      <c r="F509" s="140"/>
      <c r="G509" s="141"/>
      <c r="H509" s="141"/>
    </row>
    <row r="510" spans="6:8" ht="15">
      <c r="F510" s="140"/>
      <c r="G510" s="141"/>
      <c r="H510" s="141"/>
    </row>
    <row r="511" spans="6:8" ht="15">
      <c r="F511" s="140"/>
      <c r="G511" s="141"/>
      <c r="H511" s="141"/>
    </row>
    <row r="512" spans="6:8" ht="15">
      <c r="F512" s="140"/>
      <c r="G512" s="141"/>
      <c r="H512" s="141"/>
    </row>
    <row r="513" spans="6:8" ht="15">
      <c r="F513" s="140"/>
      <c r="G513" s="141"/>
      <c r="H513" s="141"/>
    </row>
    <row r="514" spans="6:8" ht="15">
      <c r="F514" s="140"/>
      <c r="G514" s="141"/>
      <c r="H514" s="141"/>
    </row>
    <row r="515" spans="6:8" ht="15">
      <c r="F515" s="140"/>
      <c r="G515" s="141"/>
      <c r="H515" s="141"/>
    </row>
    <row r="516" spans="6:8" ht="15">
      <c r="F516" s="140"/>
      <c r="G516" s="141"/>
      <c r="H516" s="141"/>
    </row>
    <row r="517" spans="6:8" ht="15">
      <c r="F517" s="140"/>
      <c r="G517" s="141"/>
      <c r="H517" s="141"/>
    </row>
    <row r="518" spans="6:8" ht="15">
      <c r="F518" s="140"/>
      <c r="G518" s="141"/>
      <c r="H518" s="141"/>
    </row>
    <row r="519" spans="6:8" ht="15">
      <c r="F519" s="140"/>
      <c r="G519" s="141"/>
      <c r="H519" s="141"/>
    </row>
    <row r="520" spans="6:8" ht="15">
      <c r="F520" s="140"/>
      <c r="G520" s="141"/>
      <c r="H520" s="141"/>
    </row>
    <row r="521" spans="6:8" ht="15">
      <c r="F521" s="140"/>
      <c r="G521" s="141"/>
      <c r="H521" s="141"/>
    </row>
    <row r="522" spans="6:8" ht="15">
      <c r="F522" s="140"/>
      <c r="G522" s="141"/>
      <c r="H522" s="141"/>
    </row>
    <row r="523" spans="6:8" ht="15">
      <c r="F523" s="140"/>
      <c r="G523" s="141"/>
      <c r="H523" s="141"/>
    </row>
    <row r="524" spans="6:8" ht="15">
      <c r="F524" s="140"/>
      <c r="G524" s="141"/>
      <c r="H524" s="141"/>
    </row>
    <row r="525" spans="6:8" ht="15">
      <c r="F525" s="140"/>
      <c r="G525" s="141"/>
      <c r="H525" s="141"/>
    </row>
    <row r="526" spans="6:8" ht="15">
      <c r="F526" s="140"/>
      <c r="G526" s="141"/>
      <c r="H526" s="141"/>
    </row>
    <row r="527" spans="6:8" ht="15">
      <c r="F527" s="140"/>
      <c r="G527" s="141"/>
      <c r="H527" s="141"/>
    </row>
    <row r="528" spans="6:8" ht="15">
      <c r="F528" s="140"/>
      <c r="G528" s="141"/>
      <c r="H528" s="141"/>
    </row>
    <row r="529" spans="6:8" ht="15">
      <c r="F529" s="140"/>
      <c r="G529" s="141"/>
      <c r="H529" s="141"/>
    </row>
    <row r="530" spans="6:8" ht="15">
      <c r="F530" s="140"/>
      <c r="G530" s="141"/>
      <c r="H530" s="141"/>
    </row>
    <row r="531" spans="6:8" ht="15">
      <c r="F531" s="140"/>
      <c r="G531" s="141"/>
      <c r="H531" s="141"/>
    </row>
    <row r="532" spans="6:8" ht="15">
      <c r="F532" s="140"/>
      <c r="G532" s="141"/>
      <c r="H532" s="141"/>
    </row>
    <row r="533" spans="6:8" ht="15">
      <c r="F533" s="140"/>
      <c r="G533" s="141"/>
      <c r="H533" s="141"/>
    </row>
    <row r="534" spans="6:8" ht="15">
      <c r="F534" s="140"/>
      <c r="G534" s="141"/>
      <c r="H534" s="141"/>
    </row>
    <row r="535" spans="6:8" ht="15">
      <c r="F535" s="140"/>
      <c r="G535" s="141"/>
      <c r="H535" s="141"/>
    </row>
    <row r="536" spans="6:8" ht="15">
      <c r="F536" s="140"/>
      <c r="G536" s="141"/>
      <c r="H536" s="141"/>
    </row>
    <row r="537" spans="6:8" ht="15">
      <c r="F537" s="140"/>
      <c r="G537" s="141"/>
      <c r="H537" s="141"/>
    </row>
    <row r="538" spans="6:8" ht="15">
      <c r="F538" s="140"/>
      <c r="G538" s="141"/>
      <c r="H538" s="141"/>
    </row>
    <row r="539" spans="6:8" ht="15">
      <c r="F539" s="140"/>
      <c r="G539" s="141"/>
      <c r="H539" s="141"/>
    </row>
    <row r="540" spans="6:8" ht="15">
      <c r="F540" s="140"/>
      <c r="G540" s="141"/>
      <c r="H540" s="141"/>
    </row>
    <row r="541" spans="6:8" ht="15">
      <c r="F541" s="140"/>
      <c r="G541" s="141"/>
      <c r="H541" s="141"/>
    </row>
    <row r="542" spans="6:8" ht="15">
      <c r="F542" s="140"/>
      <c r="G542" s="141"/>
      <c r="H542" s="141"/>
    </row>
    <row r="543" spans="6:8" ht="15">
      <c r="F543" s="140"/>
      <c r="G543" s="141"/>
      <c r="H543" s="141"/>
    </row>
    <row r="544" spans="6:8" ht="15">
      <c r="F544" s="140"/>
      <c r="G544" s="141"/>
      <c r="H544" s="141"/>
    </row>
    <row r="545" spans="6:8" ht="15">
      <c r="F545" s="140"/>
      <c r="G545" s="141"/>
      <c r="H545" s="141"/>
    </row>
    <row r="546" spans="6:8" ht="15">
      <c r="F546" s="140"/>
      <c r="G546" s="141"/>
      <c r="H546" s="141"/>
    </row>
    <row r="547" spans="6:8" ht="15">
      <c r="F547" s="140"/>
      <c r="G547" s="141"/>
      <c r="H547" s="141"/>
    </row>
    <row r="548" spans="6:8" ht="15">
      <c r="F548" s="140"/>
      <c r="G548" s="141"/>
      <c r="H548" s="141"/>
    </row>
    <row r="549" spans="6:8" ht="15">
      <c r="F549" s="140"/>
      <c r="G549" s="141"/>
      <c r="H549" s="141"/>
    </row>
    <row r="550" spans="6:8" ht="15">
      <c r="F550" s="140"/>
      <c r="G550" s="141"/>
      <c r="H550" s="141"/>
    </row>
    <row r="551" spans="6:8" ht="15">
      <c r="F551" s="140"/>
      <c r="G551" s="141"/>
      <c r="H551" s="141"/>
    </row>
    <row r="552" spans="6:8" ht="15">
      <c r="F552" s="140"/>
      <c r="G552" s="141"/>
      <c r="H552" s="141"/>
    </row>
    <row r="553" spans="6:8" ht="15">
      <c r="F553" s="140"/>
      <c r="G553" s="141"/>
      <c r="H553" s="141"/>
    </row>
    <row r="554" spans="6:8" ht="15">
      <c r="F554" s="140"/>
      <c r="G554" s="141"/>
      <c r="H554" s="141"/>
    </row>
    <row r="555" spans="6:8" ht="15">
      <c r="F555" s="140"/>
      <c r="G555" s="141"/>
      <c r="H555" s="141"/>
    </row>
    <row r="556" spans="6:8" ht="15">
      <c r="F556" s="140"/>
      <c r="G556" s="141"/>
      <c r="H556" s="141"/>
    </row>
    <row r="557" spans="6:8" ht="15">
      <c r="F557" s="140"/>
      <c r="G557" s="141"/>
      <c r="H557" s="141"/>
    </row>
    <row r="558" spans="6:8" ht="15">
      <c r="F558" s="140"/>
      <c r="G558" s="141"/>
      <c r="H558" s="141"/>
    </row>
    <row r="559" spans="6:8" ht="15">
      <c r="F559" s="140"/>
      <c r="G559" s="141"/>
      <c r="H559" s="141"/>
    </row>
    <row r="560" spans="6:8" ht="15">
      <c r="F560" s="140"/>
      <c r="G560" s="141"/>
      <c r="H560" s="141"/>
    </row>
    <row r="561" spans="6:8" ht="15">
      <c r="F561" s="140"/>
      <c r="G561" s="141"/>
      <c r="H561" s="141"/>
    </row>
  </sheetData>
  <sheetProtection/>
  <mergeCells count="106">
    <mergeCell ref="D112:E112"/>
    <mergeCell ref="C12:E12"/>
    <mergeCell ref="D20:E20"/>
    <mergeCell ref="D17:E17"/>
    <mergeCell ref="C106:E106"/>
    <mergeCell ref="C105:E105"/>
    <mergeCell ref="D108:E108"/>
    <mergeCell ref="G173:G174"/>
    <mergeCell ref="G167:G168"/>
    <mergeCell ref="G170:G171"/>
    <mergeCell ref="F170:F171"/>
    <mergeCell ref="F167:F168"/>
    <mergeCell ref="F173:F174"/>
    <mergeCell ref="H2:K2"/>
    <mergeCell ref="D169:E169"/>
    <mergeCell ref="C156:E156"/>
    <mergeCell ref="D159:E159"/>
    <mergeCell ref="C87:E87"/>
    <mergeCell ref="C88:E88"/>
    <mergeCell ref="D107:E107"/>
    <mergeCell ref="D89:E89"/>
    <mergeCell ref="D81:E81"/>
    <mergeCell ref="G8:G9"/>
    <mergeCell ref="D13:E13"/>
    <mergeCell ref="B1:K1"/>
    <mergeCell ref="B4:K4"/>
    <mergeCell ref="C11:E11"/>
    <mergeCell ref="B8:B9"/>
    <mergeCell ref="C8:C9"/>
    <mergeCell ref="B3:K3"/>
    <mergeCell ref="H8:H9"/>
    <mergeCell ref="F8:F9"/>
    <mergeCell ref="J8:K8"/>
    <mergeCell ref="C23:E23"/>
    <mergeCell ref="C24:E24"/>
    <mergeCell ref="D25:E25"/>
    <mergeCell ref="D157:E157"/>
    <mergeCell ref="E164:F164"/>
    <mergeCell ref="D175:E175"/>
    <mergeCell ref="D50:E50"/>
    <mergeCell ref="D52:E52"/>
    <mergeCell ref="D78:E78"/>
    <mergeCell ref="D119:E119"/>
    <mergeCell ref="E8:E9"/>
    <mergeCell ref="D64:E64"/>
    <mergeCell ref="C187:E187"/>
    <mergeCell ref="E165:F165"/>
    <mergeCell ref="D166:E166"/>
    <mergeCell ref="C182:E182"/>
    <mergeCell ref="D68:E68"/>
    <mergeCell ref="D75:E75"/>
    <mergeCell ref="D71:E71"/>
    <mergeCell ref="D63:E63"/>
    <mergeCell ref="D211:E211"/>
    <mergeCell ref="I8:I9"/>
    <mergeCell ref="J248:K248"/>
    <mergeCell ref="C232:E232"/>
    <mergeCell ref="D233:E233"/>
    <mergeCell ref="C231:E231"/>
    <mergeCell ref="B244:E244"/>
    <mergeCell ref="B239:B242"/>
    <mergeCell ref="J247:K247"/>
    <mergeCell ref="D8:D9"/>
    <mergeCell ref="D216:E216"/>
    <mergeCell ref="C213:C214"/>
    <mergeCell ref="D213:D214"/>
    <mergeCell ref="B217:B218"/>
    <mergeCell ref="C217:C218"/>
    <mergeCell ref="B213:B214"/>
    <mergeCell ref="E213:E214"/>
    <mergeCell ref="D117:E117"/>
    <mergeCell ref="C122:E122"/>
    <mergeCell ref="C155:E155"/>
    <mergeCell ref="C236:E236"/>
    <mergeCell ref="C235:E235"/>
    <mergeCell ref="E239:E242"/>
    <mergeCell ref="D227:E227"/>
    <mergeCell ref="D228:E228"/>
    <mergeCell ref="D239:D242"/>
    <mergeCell ref="C239:C242"/>
    <mergeCell ref="C192:E192"/>
    <mergeCell ref="C198:E198"/>
    <mergeCell ref="C199:E199"/>
    <mergeCell ref="D200:E200"/>
    <mergeCell ref="D172:E172"/>
    <mergeCell ref="C123:E123"/>
    <mergeCell ref="C181:E181"/>
    <mergeCell ref="C191:E191"/>
    <mergeCell ref="C186:E186"/>
    <mergeCell ref="D183:E183"/>
    <mergeCell ref="D201:E201"/>
    <mergeCell ref="F229:F230"/>
    <mergeCell ref="D219:E219"/>
    <mergeCell ref="D212:E212"/>
    <mergeCell ref="D206:E206"/>
    <mergeCell ref="D225:E225"/>
    <mergeCell ref="C209:E209"/>
    <mergeCell ref="C210:E210"/>
    <mergeCell ref="D217:D218"/>
    <mergeCell ref="E217:E218"/>
    <mergeCell ref="F207:F208"/>
    <mergeCell ref="B202:B203"/>
    <mergeCell ref="C202:C203"/>
    <mergeCell ref="D202:D203"/>
    <mergeCell ref="E202:E203"/>
    <mergeCell ref="D205:E205"/>
  </mergeCells>
  <printOptions/>
  <pageMargins left="0.4330708661417323" right="0.5118110236220472" top="0.35433070866141736" bottom="0.6692913385826772" header="0.35433070866141736" footer="0.35433070866141736"/>
  <pageSetup fitToHeight="2" fitToWidth="1" horizontalDpi="600" verticalDpi="600" orientation="landscape" paperSize="9" scale="60" r:id="rId1"/>
  <rowBreaks count="4" manualBreakCount="4">
    <brk id="109" max="255" man="1"/>
    <brk id="124" max="255" man="1"/>
    <brk id="188" max="255" man="1"/>
    <brk id="2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Дмитрук Леся Михайлівна</cp:lastModifiedBy>
  <cp:lastPrinted>2022-09-06T08:45:57Z</cp:lastPrinted>
  <dcterms:created xsi:type="dcterms:W3CDTF">2014-01-17T10:52:16Z</dcterms:created>
  <dcterms:modified xsi:type="dcterms:W3CDTF">2022-09-09T11:06:38Z</dcterms:modified>
  <cp:category/>
  <cp:version/>
  <cp:contentType/>
  <cp:contentStatus/>
</cp:coreProperties>
</file>