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32" activeTab="0"/>
  </bookViews>
  <sheets>
    <sheet name="СВОД" sheetId="1" r:id="rId1"/>
  </sheets>
  <definedNames>
    <definedName name="_ftn1" localSheetId="0">'СВОД'!#REF!</definedName>
    <definedName name="_ftn2" localSheetId="0">'СВОД'!#REF!</definedName>
    <definedName name="_ftnref1" localSheetId="0">'СВОД'!#REF!</definedName>
    <definedName name="_ftnref2" localSheetId="0">'СВОД'!#REF!</definedName>
    <definedName name="_xlnm.Print_Titles" localSheetId="0">'СВОД'!$14:$14</definedName>
    <definedName name="_xlnm.Print_Area" localSheetId="0">'СВОД'!$A$1:$J$94</definedName>
  </definedNames>
  <calcPr fullCalcOnLoad="1"/>
</workbook>
</file>

<file path=xl/sharedStrings.xml><?xml version="1.0" encoding="utf-8"?>
<sst xmlns="http://schemas.openxmlformats.org/spreadsheetml/2006/main" count="106" uniqueCount="84">
  <si>
    <t>Код програмної класифікації видатків та кредитування місцевого бюджету</t>
  </si>
  <si>
    <t>Код ФКВКБ</t>
  </si>
  <si>
    <t xml:space="preserve">Найменування головного розпорядника коштів місцевого бюджету / відповідального виконавця, найменування бюджетної програми
згідно з ТПКВКМБ </t>
  </si>
  <si>
    <t>02100000000</t>
  </si>
  <si>
    <t>(код бюджету)</t>
  </si>
  <si>
    <t xml:space="preserve">Код ТПКВКМБ </t>
  </si>
  <si>
    <t>(грн)</t>
  </si>
  <si>
    <t xml:space="preserve">Найменування інвестиційного проекту </t>
  </si>
  <si>
    <t>Загальний період реалізації проекту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</si>
  <si>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</si>
  <si>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</si>
  <si>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</si>
  <si>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 %</t>
  </si>
  <si>
    <t>Співфінансування інвеситційних проектів, що реалізуються за рахунок коштів державного фонду регіонального розвитку</t>
  </si>
  <si>
    <t>Спальний корпус Хмільницької обласної фізіотерапевтичної лікарні по вул.Шолом Алейхема,8, у м. Хмільнику -реконструкція</t>
  </si>
  <si>
    <t>Будівля радіологічного відділення Подільського регіонального центру онкології по вул.Хмельницьке шосе 84 в м. Вінниці-реконструкція</t>
  </si>
  <si>
    <t>0710000</t>
  </si>
  <si>
    <t>0700000</t>
  </si>
  <si>
    <t>Департамент охорони здоров'я та реабілітації ОДА</t>
  </si>
  <si>
    <t>Департамент охорони здоров'я та реабілітаці ОДА</t>
  </si>
  <si>
    <t>Будівництво та регіональний розвиток</t>
  </si>
  <si>
    <t>0717360</t>
  </si>
  <si>
    <t>Виконання інвестеційних  проектів</t>
  </si>
  <si>
    <t>0717361</t>
  </si>
  <si>
    <t>0490</t>
  </si>
  <si>
    <t>Л.Щербаківська</t>
  </si>
  <si>
    <t>Управління будівництва ОДА</t>
  </si>
  <si>
    <t>1517360</t>
  </si>
  <si>
    <t>Співфінансування інвестиційних проектів, що реалізуються за рахунок коштів державного фонду регіонального розвитку</t>
  </si>
  <si>
    <t>Нежитлові приміщення універсальної концертної зали існуючої будівлі по 
вул. Театральній, 15, у м. Вінниці - реконструкція</t>
  </si>
  <si>
    <t>Обласна лікарня імені М. І. Пирогова по вул. Пирогова, 46, у м. Вінниці - 
реконструкція корпусу № 7 для розміщення нейрохірургічного відділення з рентгенопераційним блоком та відділенням гострих інсультів</t>
  </si>
  <si>
    <t>2019-2022</t>
  </si>
  <si>
    <t>2022-2023</t>
  </si>
  <si>
    <t>Усього</t>
  </si>
  <si>
    <t>Закупівля медичного обладнання  для клініко-діагностичної лабораторії комунального некомерційного підприємства «Вінницький обласний клінічний високоспеціалізований ендокринологічний центр Вінницької обласної Ради» по вул. Мічуріна,32, в м. Вінниці</t>
  </si>
  <si>
    <t>Придбання медичного обладнання для проведення ультразвукової діагностики пацієнтів комунального некомерційного підприємства «Вінницька обласна клінічна психоневрологічна лікарня ім.акад. О.І.Ющенка Вінницької обласної Ради» по вул. Пирогова,109, у м. Вінниця</t>
  </si>
  <si>
    <t>Придбання високотехнологічного обладнання- компютерного томографу для комунального некомерційного підприємства «Клінічний центр інфекційних хвороб Вінницької обласної Ради»</t>
  </si>
  <si>
    <t>Придбання  медичного обладнання для проведення ренгенологічної діагностики пацієнтів комунального некомерційного підприємства «Вінницька обласна клінічна психоневрологічна лікарня ім.акад. О.І.Ющенка Вінницької обласної Ради» по вул. Пирогова,109, у м.Вінниці</t>
  </si>
  <si>
    <t>до рішення     сесії обласної ради 8 скликання</t>
  </si>
  <si>
    <t xml:space="preserve">Перший заступник голови обласної Ради                                                                                                                             </t>
  </si>
  <si>
    <t>В.КІСТІОН</t>
  </si>
  <si>
    <t xml:space="preserve">    М.КОПАЧЕВСЬКИЙ</t>
  </si>
  <si>
    <t>Будівництво  установ та закладів соціальної сфери</t>
  </si>
  <si>
    <t>2018-2022</t>
  </si>
  <si>
    <t xml:space="preserve"> Реконструкція будівлі «А» комунальної установи «Обласний центр комплексної реабілітації для осіб з інвалідністю внаслідок інтелектуальних порушень по вул.Шкільна, с.Крищинці Тульчинського району Вінницької області</t>
  </si>
  <si>
    <t>2019-2023</t>
  </si>
  <si>
    <t>ЗМІНИ</t>
  </si>
  <si>
    <t>0443</t>
  </si>
  <si>
    <r>
      <t>Будівництво</t>
    </r>
    <r>
      <rPr>
        <i/>
        <vertAlign val="superscript"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медичних установ та закладів</t>
    </r>
  </si>
  <si>
    <t>Реконструкція будівлі перинатального центру КНП «Вінницька обласна клінічна лікарня ім. М.І. Пирогова Вінницької обласної ради» (коригування)</t>
  </si>
  <si>
    <t>Реконструкція будівлі поліклініки КНП «Вінницька обласна клінічна лікарня ім. М.І. Пирогова Вінницької обласної ради» з розміщенням діагностичного центру» (коригування)</t>
  </si>
  <si>
    <t>Реконструкція приймального відділення хірургічного корпусу КНП «Вінницька обласна клінічна лікарня ім. М.І. Пирогова Вінницької обласної ради» (коригування)</t>
  </si>
  <si>
    <t>2021-2023</t>
  </si>
  <si>
    <t>Реконструкція благоустрою території «Вінницької обласної клінічної лікарні ім. М.І.Пирогова по вул.Пирогова,46 в м.Вінниця» (коригування)</t>
  </si>
  <si>
    <t>Реконструкція першого поверху будівлі корпусу №17  КНП «ВОКЛ ім.М.І.Пирогова ВОР» для розташування Центру термічної травми та пластичної хірургії за адресою  м.Вінниця  вул. Пирогова,46» (коригування)</t>
  </si>
  <si>
    <t>Реконструкція будівлі корпусу №15 «Вінницької обласної клінічної лікарні ім.М.І. Пирогова  в м.Вінниці по вул.Пирогова, 46» (коригування)</t>
  </si>
  <si>
    <t>0712010</t>
  </si>
  <si>
    <t>2010</t>
  </si>
  <si>
    <t>Багатопрофільна стаціонарна медична допомога населенню</t>
  </si>
  <si>
    <t xml:space="preserve">0731 </t>
  </si>
  <si>
    <t>«Реконструкція приміщень І поверху  будівель «А5» , «А6», «А7» зі створенням інфекційно-боксованого відділення та переміщенням клініко-діагностичної лабораторії комунального некомерційного підприємства «Вінницька обласна дитяча клінічна лікарня Вінницької обласної Ради», за адресою: вул. Хмельницьке шосе, буд.108, м. Вінниця»</t>
  </si>
  <si>
    <t>до додатку 6 "Обсяги капітальних вкладень бюджету у розрізі інвестиційних проектів у 2022 році" до рішення 15 сесії обласної Ради 8 скликання від 24 грудня 2021 року № 288 "Про обласний бюджет на 2022 рік" (зі змінами)</t>
  </si>
  <si>
    <t>Реконструкція першого поверху головного корпусу КНП «Жмеринська ЦРЛ» під відділення екстреної (невідкладної) медичної допомоги та реанімації по вул. Київська, №288, м. Жмеринка, Вінницької області»</t>
  </si>
  <si>
    <t>2020-2022</t>
  </si>
  <si>
    <t>Реалізація інвестиційних програм і проектів за рахунок субвенції на здійснення заходів щодо соціально-економічного розвитку окремих територій</t>
  </si>
  <si>
    <t>Уточнені обсяги капітальних вкладень бюджету у розрізі інвестиційних проектів у 2022 році</t>
  </si>
  <si>
    <t>до наказу Начальника                 
обласної військової адміністрації</t>
  </si>
  <si>
    <t xml:space="preserve">Директор Департаменту фінансів обласної військової адміністрації                                                                                                                               </t>
  </si>
  <si>
    <t>Будівництво освітніх установ та закладів</t>
  </si>
  <si>
    <t xml:space="preserve">Реконструкція приміщень будівлі (літ. А, Б, В.) гімназії під плавальний басейн з критою ванною 25х8,5 м по вул. Шолом Алейхема 1, м. Могилів – Подільський, Вінницької області </t>
  </si>
  <si>
    <t>2021-2022</t>
  </si>
  <si>
    <t>Розроблення науково - проектної документації об’єкта «Реставрація східної та західної галереї ( відновлення втраченого елементу) пам’ятки містобудування та архітектури державного значення «Палац» 1757 р.(охоронний № 59), Вінницька область, м. Тульчин, вул. Незалежності, 10</t>
  </si>
  <si>
    <t>Розробка проектно – кошторисної документації для реконструкції Вінницької обласної спеціалізованої дитячо – юнацької школи олімпійського резерву з веслування ім. Ю. Рябчинської в м. Вінниці по вул. Князів Коріантовичів, 123</t>
  </si>
  <si>
    <t>Розробка проектно – кошторисної документації для реконструкції будівлі поліклініки КНП «Вінницька обласна дитяча клінічна лікарня Вінницької обласної Ради» з розміщенням діагностичного центру</t>
  </si>
  <si>
    <r>
      <t>Будівництво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інших об'єктів комунальної власності</t>
    </r>
  </si>
  <si>
    <t>Реконструкція залу засідань, холу та нежитлових приміщень існуючої адмін будівлі під ляльковий театр по вул. Хмельницьке шосе, 7 в м.Вінниця</t>
  </si>
  <si>
    <t>Проектування, реставрація та охорона пам'яток архітектури</t>
  </si>
  <si>
    <t>«Реставрація пам’ятки архітектури національного значення «Башта та мур» (охоронний номер 55/3) по вул. Мури, 1 в м. Вінниці. Протиаварійні та невідкладні консерваційні роботи»</t>
  </si>
  <si>
    <t>Реконструкція приміщення першого поверху будівлі Комунального некомерційного підприємства «Гайсинська центральна районна лікарня Гайсинської районної ради» для розташування відділення невідкладної медичної допомоги по вул. Чорновола, 1 в м. Гайсин Вінницької області</t>
  </si>
  <si>
    <t xml:space="preserve"> Реставрація головного корпусу пам’ятки містобудування та архітектури державного значення “Палац”, 1757 рік (охоронний номер 59), Вінницька область, м. Тульчин, вул. Незалежності 10</t>
  </si>
  <si>
    <t>Будівництво споруд, установ та закладів фізичної культури і спорту</t>
  </si>
  <si>
    <t>Розробка проектно-кошторисної документації для реконструкції Вінницької обласної спеціалізованої дитячо-юнацької школи олімпійського резерву з веслування ім. Ю. Рябчинської  в м. Вінниці по вул. Князів Коріатовичів, 123</t>
  </si>
  <si>
    <t>Додаток  5</t>
  </si>
  <si>
    <t>05 жовтня 2022 року № 2049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</si>
</sst>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_-* #,##0\ _₴_-;\-* #,##0\ _₴_-;_-* &quot;-&quot;\ _₴_-;_-@_-"/>
    <numFmt numFmtId="189" formatCode="_-* #,##0.00\ _₴_-;\-* #,##0.00\ _₴_-;_-* &quot;-&quot;??\ _₴_-;_-@_-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00"/>
    <numFmt numFmtId="195" formatCode="0.000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%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sz val="14"/>
      <name val="Times New Roman Cyr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i/>
      <sz val="12"/>
      <name val="Times New Roman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i/>
      <vertAlign val="superscript"/>
      <sz val="11"/>
      <name val="Times New Roman"/>
      <family val="1"/>
    </font>
    <font>
      <b/>
      <sz val="12"/>
      <color indexed="10"/>
      <name val="Arial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9" fontId="0" fillId="0" borderId="0" applyFont="0" applyFill="0" applyBorder="0" applyAlignment="0" applyProtection="0"/>
    <xf numFmtId="0" fontId="49" fillId="21" borderId="0" applyNumberFormat="0" applyBorder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2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1" borderId="0" applyNumberFormat="0" applyBorder="0" applyAlignment="0" applyProtection="0"/>
    <xf numFmtId="0" fontId="0" fillId="32" borderId="8" applyNumberFormat="0" applyFont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94" fontId="16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196" fontId="2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top" wrapText="1"/>
    </xf>
    <xf numFmtId="201" fontId="21" fillId="0" borderId="10" xfId="0" applyNumberFormat="1" applyFont="1" applyFill="1" applyBorder="1" applyAlignment="1">
      <alignment horizontal="center" vertical="center" wrapText="1"/>
    </xf>
    <xf numFmtId="207" fontId="2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49" fontId="11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194" fontId="5" fillId="0" borderId="0" xfId="0" applyNumberFormat="1" applyFont="1" applyFill="1" applyBorder="1" applyAlignment="1">
      <alignment horizontal="center" vertical="center" wrapText="1"/>
    </xf>
    <xf numFmtId="194" fontId="2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wrapText="1"/>
    </xf>
    <xf numFmtId="4" fontId="1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10" fontId="15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0" fontId="11" fillId="0" borderId="10" xfId="34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94" fontId="17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195" fontId="14" fillId="0" borderId="10" xfId="0" applyNumberFormat="1" applyFont="1" applyFill="1" applyBorder="1" applyAlignment="1">
      <alignment horizontal="center" vertical="center" wrapText="1"/>
    </xf>
    <xf numFmtId="10" fontId="21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9" fillId="0" borderId="11" xfId="0" applyNumberFormat="1" applyFont="1" applyFill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19" fillId="0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1"/>
  <sheetViews>
    <sheetView tabSelected="1" zoomScaleSheetLayoutView="80" workbookViewId="0" topLeftCell="A1">
      <selection activeCell="G4" sqref="G4:J4"/>
    </sheetView>
  </sheetViews>
  <sheetFormatPr defaultColWidth="9.140625" defaultRowHeight="12.75"/>
  <cols>
    <col min="1" max="1" width="12.8515625" style="27" customWidth="1"/>
    <col min="2" max="3" width="10.421875" style="27" customWidth="1"/>
    <col min="4" max="4" width="46.57421875" style="27" customWidth="1"/>
    <col min="5" max="5" width="37.421875" style="27" customWidth="1"/>
    <col min="6" max="6" width="16.421875" style="27" customWidth="1"/>
    <col min="7" max="7" width="18.140625" style="27" customWidth="1"/>
    <col min="8" max="8" width="15.28125" style="27" customWidth="1"/>
    <col min="9" max="9" width="19.421875" style="27" customWidth="1"/>
    <col min="10" max="10" width="16.57421875" style="27" customWidth="1"/>
    <col min="11" max="11" width="18.7109375" style="27" customWidth="1"/>
    <col min="12" max="12" width="17.421875" style="27" customWidth="1"/>
    <col min="13" max="13" width="9.140625" style="27" customWidth="1"/>
    <col min="14" max="14" width="11.28125" style="27" customWidth="1"/>
    <col min="15" max="16384" width="9.140625" style="27" customWidth="1"/>
  </cols>
  <sheetData>
    <row r="1" spans="1:10" ht="18">
      <c r="A1" s="26"/>
      <c r="B1" s="26"/>
      <c r="C1" s="26"/>
      <c r="D1" s="26"/>
      <c r="E1" s="26"/>
      <c r="F1" s="26"/>
      <c r="G1" s="83" t="s">
        <v>82</v>
      </c>
      <c r="H1" s="83"/>
      <c r="I1" s="83"/>
      <c r="J1" s="83"/>
    </row>
    <row r="2" spans="1:10" ht="21.75" customHeight="1" hidden="1">
      <c r="A2" s="26"/>
      <c r="B2" s="26"/>
      <c r="C2" s="26"/>
      <c r="D2" s="26"/>
      <c r="E2" s="26"/>
      <c r="F2" s="26"/>
      <c r="G2" s="83" t="s">
        <v>38</v>
      </c>
      <c r="H2" s="83"/>
      <c r="I2" s="83"/>
      <c r="J2" s="83"/>
    </row>
    <row r="3" spans="1:10" ht="39.75" customHeight="1">
      <c r="A3" s="26"/>
      <c r="B3" s="26"/>
      <c r="C3" s="26"/>
      <c r="D3" s="26"/>
      <c r="E3" s="26"/>
      <c r="F3" s="26"/>
      <c r="G3" s="83" t="s">
        <v>66</v>
      </c>
      <c r="H3" s="83"/>
      <c r="I3" s="83"/>
      <c r="J3" s="83"/>
    </row>
    <row r="4" spans="1:10" ht="18.75" customHeight="1">
      <c r="A4" s="26"/>
      <c r="B4" s="26"/>
      <c r="C4" s="26"/>
      <c r="D4" s="26"/>
      <c r="E4" s="26"/>
      <c r="F4" s="26"/>
      <c r="G4" s="84" t="s">
        <v>83</v>
      </c>
      <c r="H4" s="84"/>
      <c r="I4" s="84"/>
      <c r="J4" s="84"/>
    </row>
    <row r="5" spans="1:10" ht="18.75" customHeight="1">
      <c r="A5" s="87" t="s">
        <v>65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ht="18.75" customHeight="1">
      <c r="A6" s="26"/>
      <c r="B6" s="26"/>
      <c r="C6" s="26"/>
      <c r="D6" s="26"/>
      <c r="E6" s="26"/>
      <c r="F6" s="26"/>
      <c r="G6" s="28"/>
      <c r="H6" s="28"/>
      <c r="I6" s="28"/>
      <c r="J6" s="28"/>
    </row>
    <row r="7" spans="1:14" ht="24" customHeight="1" hidden="1">
      <c r="A7" s="87" t="s">
        <v>46</v>
      </c>
      <c r="B7" s="87"/>
      <c r="C7" s="87"/>
      <c r="D7" s="87"/>
      <c r="E7" s="87"/>
      <c r="F7" s="87"/>
      <c r="G7" s="87"/>
      <c r="H7" s="87"/>
      <c r="I7" s="87"/>
      <c r="J7" s="87"/>
      <c r="K7" s="29"/>
      <c r="L7" s="29"/>
      <c r="M7" s="29"/>
      <c r="N7" s="29"/>
    </row>
    <row r="8" spans="1:10" ht="47.25" customHeight="1" hidden="1">
      <c r="A8" s="87" t="s">
        <v>61</v>
      </c>
      <c r="B8" s="87"/>
      <c r="C8" s="87"/>
      <c r="D8" s="87"/>
      <c r="E8" s="87"/>
      <c r="F8" s="87"/>
      <c r="G8" s="87"/>
      <c r="H8" s="87"/>
      <c r="I8" s="87"/>
      <c r="J8" s="87"/>
    </row>
    <row r="9" spans="1:10" ht="12.75" customHeight="1">
      <c r="A9" s="30" t="s">
        <v>3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ht="11.25" customHeight="1">
      <c r="A10" s="32" t="s">
        <v>4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9:10" ht="16.5" customHeight="1" hidden="1">
      <c r="I11" s="33"/>
      <c r="J11" s="34" t="s">
        <v>6</v>
      </c>
    </row>
    <row r="12" spans="1:10" ht="57" customHeight="1">
      <c r="A12" s="85" t="s">
        <v>0</v>
      </c>
      <c r="B12" s="85" t="s">
        <v>5</v>
      </c>
      <c r="C12" s="85" t="s">
        <v>1</v>
      </c>
      <c r="D12" s="85" t="s">
        <v>2</v>
      </c>
      <c r="E12" s="85" t="s">
        <v>7</v>
      </c>
      <c r="F12" s="85" t="s">
        <v>8</v>
      </c>
      <c r="G12" s="85" t="s">
        <v>9</v>
      </c>
      <c r="H12" s="85" t="s">
        <v>10</v>
      </c>
      <c r="I12" s="85" t="s">
        <v>11</v>
      </c>
      <c r="J12" s="85" t="s">
        <v>12</v>
      </c>
    </row>
    <row r="13" spans="1:10" ht="52.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</row>
    <row r="14" spans="1:10" ht="22.5" customHeight="1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</row>
    <row r="15" spans="1:10" ht="27" customHeight="1" hidden="1">
      <c r="A15" s="59" t="s">
        <v>17</v>
      </c>
      <c r="B15" s="88" t="s">
        <v>18</v>
      </c>
      <c r="C15" s="88"/>
      <c r="D15" s="88"/>
      <c r="E15" s="1"/>
      <c r="F15" s="1"/>
      <c r="G15" s="2">
        <f>G16</f>
        <v>88765521</v>
      </c>
      <c r="H15" s="2">
        <f>H16</f>
        <v>3185720</v>
      </c>
      <c r="I15" s="2">
        <f>I16</f>
        <v>1000000</v>
      </c>
      <c r="J15" s="60"/>
    </row>
    <row r="16" spans="1:10" ht="30" customHeight="1" hidden="1">
      <c r="A16" s="61" t="s">
        <v>16</v>
      </c>
      <c r="B16" s="89" t="s">
        <v>19</v>
      </c>
      <c r="C16" s="89"/>
      <c r="D16" s="89"/>
      <c r="E16" s="1"/>
      <c r="F16" s="1"/>
      <c r="G16" s="2">
        <f>G19+G17</f>
        <v>88765521</v>
      </c>
      <c r="H16" s="2">
        <f>H19+H17</f>
        <v>3185720</v>
      </c>
      <c r="I16" s="2">
        <f>I19+I17</f>
        <v>1000000</v>
      </c>
      <c r="J16" s="3"/>
    </row>
    <row r="17" spans="1:10" ht="30" customHeight="1" hidden="1">
      <c r="A17" s="4" t="s">
        <v>56</v>
      </c>
      <c r="B17" s="5" t="s">
        <v>57</v>
      </c>
      <c r="C17" s="4" t="s">
        <v>59</v>
      </c>
      <c r="D17" s="6" t="s">
        <v>58</v>
      </c>
      <c r="E17" s="7"/>
      <c r="F17" s="1"/>
      <c r="G17" s="2">
        <f>G18</f>
        <v>2000000</v>
      </c>
      <c r="H17" s="2">
        <f>H18</f>
        <v>1000000</v>
      </c>
      <c r="I17" s="2">
        <f>I18</f>
        <v>1000000</v>
      </c>
      <c r="J17" s="3"/>
    </row>
    <row r="18" spans="1:10" ht="54" customHeight="1" hidden="1">
      <c r="A18" s="91" t="s">
        <v>60</v>
      </c>
      <c r="B18" s="92"/>
      <c r="C18" s="92"/>
      <c r="D18" s="92"/>
      <c r="E18" s="93"/>
      <c r="F18" s="5">
        <v>2022</v>
      </c>
      <c r="G18" s="8">
        <v>2000000</v>
      </c>
      <c r="H18" s="8">
        <f>2000000-1000000</f>
        <v>1000000</v>
      </c>
      <c r="I18" s="8">
        <f>2000000-1000000</f>
        <v>1000000</v>
      </c>
      <c r="J18" s="9">
        <v>50</v>
      </c>
    </row>
    <row r="19" spans="1:14" s="35" customFormat="1" ht="17.25" hidden="1">
      <c r="A19" s="59" t="s">
        <v>21</v>
      </c>
      <c r="B19" s="19">
        <v>7360</v>
      </c>
      <c r="C19" s="75" t="s">
        <v>22</v>
      </c>
      <c r="D19" s="75"/>
      <c r="E19" s="62"/>
      <c r="F19" s="62"/>
      <c r="G19" s="63">
        <f>G20</f>
        <v>86765521</v>
      </c>
      <c r="H19" s="63">
        <f>H20</f>
        <v>2185720</v>
      </c>
      <c r="I19" s="63">
        <f>I20</f>
        <v>0</v>
      </c>
      <c r="J19" s="1"/>
      <c r="L19" s="36"/>
      <c r="N19" s="37"/>
    </row>
    <row r="20" spans="1:25" ht="46.5" customHeight="1" hidden="1">
      <c r="A20" s="4" t="s">
        <v>23</v>
      </c>
      <c r="B20" s="5">
        <v>7361</v>
      </c>
      <c r="C20" s="4" t="s">
        <v>24</v>
      </c>
      <c r="D20" s="6" t="s">
        <v>13</v>
      </c>
      <c r="E20" s="62"/>
      <c r="F20" s="62"/>
      <c r="G20" s="2">
        <f>G21+G22+G23+G24+G25+G26</f>
        <v>86765521</v>
      </c>
      <c r="H20" s="2">
        <f>H21+H22+H23+H24+H25+H26</f>
        <v>2185720</v>
      </c>
      <c r="I20" s="2">
        <f>I21+I22+I23+I24+I25+I26</f>
        <v>0</v>
      </c>
      <c r="J20" s="64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68" t="s">
        <v>25</v>
      </c>
      <c r="X20" s="68"/>
      <c r="Y20" s="68"/>
    </row>
    <row r="21" spans="1:11" ht="48.75" customHeight="1" hidden="1">
      <c r="A21" s="76" t="s">
        <v>14</v>
      </c>
      <c r="B21" s="77"/>
      <c r="C21" s="77"/>
      <c r="D21" s="77"/>
      <c r="E21" s="78"/>
      <c r="F21" s="5" t="s">
        <v>45</v>
      </c>
      <c r="G21" s="8">
        <v>41493478</v>
      </c>
      <c r="H21" s="8">
        <f>2754191-1513471</f>
        <v>1240720</v>
      </c>
      <c r="I21" s="8">
        <f>1513471-1513471</f>
        <v>0</v>
      </c>
      <c r="J21" s="65">
        <f aca="true" t="shared" si="0" ref="J21:J26">H21/G21</f>
        <v>0.029901566699229214</v>
      </c>
      <c r="K21" s="39"/>
    </row>
    <row r="22" spans="1:10" ht="41.25" customHeight="1" hidden="1">
      <c r="A22" s="76" t="s">
        <v>15</v>
      </c>
      <c r="B22" s="77"/>
      <c r="C22" s="77"/>
      <c r="D22" s="77"/>
      <c r="E22" s="78"/>
      <c r="F22" s="5" t="s">
        <v>32</v>
      </c>
      <c r="G22" s="8">
        <v>19193503</v>
      </c>
      <c r="H22" s="8">
        <f>1890000-945000</f>
        <v>945000</v>
      </c>
      <c r="I22" s="8">
        <f>945000-945000</f>
        <v>0</v>
      </c>
      <c r="J22" s="65">
        <f t="shared" si="0"/>
        <v>0.049235410544912</v>
      </c>
    </row>
    <row r="23" spans="1:10" ht="58.5" customHeight="1" hidden="1">
      <c r="A23" s="76" t="s">
        <v>34</v>
      </c>
      <c r="B23" s="77"/>
      <c r="C23" s="77"/>
      <c r="D23" s="77"/>
      <c r="E23" s="78"/>
      <c r="F23" s="5">
        <v>2022</v>
      </c>
      <c r="G23" s="8">
        <v>705600</v>
      </c>
      <c r="H23" s="8">
        <f>705600-705600</f>
        <v>0</v>
      </c>
      <c r="I23" s="8">
        <f>705600-705600</f>
        <v>0</v>
      </c>
      <c r="J23" s="65">
        <f t="shared" si="0"/>
        <v>0</v>
      </c>
    </row>
    <row r="24" spans="1:10" ht="63" customHeight="1" hidden="1">
      <c r="A24" s="76" t="s">
        <v>35</v>
      </c>
      <c r="B24" s="77"/>
      <c r="C24" s="77"/>
      <c r="D24" s="77"/>
      <c r="E24" s="78"/>
      <c r="F24" s="5">
        <v>2022</v>
      </c>
      <c r="G24" s="8">
        <v>1622940</v>
      </c>
      <c r="H24" s="8">
        <f>162294-162294</f>
        <v>0</v>
      </c>
      <c r="I24" s="8">
        <f>162294-162294</f>
        <v>0</v>
      </c>
      <c r="J24" s="65">
        <f t="shared" si="0"/>
        <v>0</v>
      </c>
    </row>
    <row r="25" spans="1:10" ht="54" customHeight="1" hidden="1">
      <c r="A25" s="76" t="s">
        <v>37</v>
      </c>
      <c r="B25" s="77"/>
      <c r="C25" s="77"/>
      <c r="D25" s="77"/>
      <c r="E25" s="78"/>
      <c r="F25" s="5">
        <v>2022</v>
      </c>
      <c r="G25" s="8">
        <v>11250000</v>
      </c>
      <c r="H25" s="8">
        <f>1250000-1250000</f>
        <v>0</v>
      </c>
      <c r="I25" s="8">
        <f>1250000-1250000</f>
        <v>0</v>
      </c>
      <c r="J25" s="65">
        <f t="shared" si="0"/>
        <v>0</v>
      </c>
    </row>
    <row r="26" spans="1:10" ht="62.25" customHeight="1" hidden="1">
      <c r="A26" s="76" t="s">
        <v>36</v>
      </c>
      <c r="B26" s="77"/>
      <c r="C26" s="77"/>
      <c r="D26" s="77"/>
      <c r="E26" s="78"/>
      <c r="F26" s="5">
        <v>2022</v>
      </c>
      <c r="G26" s="8">
        <v>12500000</v>
      </c>
      <c r="H26" s="8">
        <f>1250000-1250000</f>
        <v>0</v>
      </c>
      <c r="I26" s="8">
        <f>1250000-1250000</f>
        <v>0</v>
      </c>
      <c r="J26" s="65">
        <f t="shared" si="0"/>
        <v>0</v>
      </c>
    </row>
    <row r="27" spans="1:10" ht="24.75" customHeight="1">
      <c r="A27" s="59">
        <v>1500000</v>
      </c>
      <c r="B27" s="69" t="s">
        <v>26</v>
      </c>
      <c r="C27" s="70"/>
      <c r="D27" s="71"/>
      <c r="E27" s="10"/>
      <c r="F27" s="10"/>
      <c r="G27" s="2">
        <f>G28</f>
        <v>1304119502.73</v>
      </c>
      <c r="H27" s="2">
        <f>H28</f>
        <v>76974475.92</v>
      </c>
      <c r="I27" s="2">
        <f>I28</f>
        <v>9578947.59</v>
      </c>
      <c r="J27" s="10"/>
    </row>
    <row r="28" spans="1:10" ht="21.75" customHeight="1">
      <c r="A28" s="61">
        <v>1510000</v>
      </c>
      <c r="B28" s="72" t="s">
        <v>26</v>
      </c>
      <c r="C28" s="73"/>
      <c r="D28" s="74"/>
      <c r="E28" s="10"/>
      <c r="F28" s="10"/>
      <c r="G28" s="2">
        <f>G29+G57</f>
        <v>1304119502.73</v>
      </c>
      <c r="H28" s="2">
        <f>H29+H57</f>
        <v>76974475.92</v>
      </c>
      <c r="I28" s="2">
        <f>I29+I57</f>
        <v>9578947.59</v>
      </c>
      <c r="J28" s="10"/>
    </row>
    <row r="29" spans="1:10" ht="21" customHeight="1">
      <c r="A29" s="19">
        <v>1517300</v>
      </c>
      <c r="B29" s="19">
        <v>7300</v>
      </c>
      <c r="C29" s="90" t="s">
        <v>20</v>
      </c>
      <c r="D29" s="90"/>
      <c r="E29" s="10"/>
      <c r="F29" s="10"/>
      <c r="G29" s="2">
        <f>G38+G47+G30+G51</f>
        <v>1030629767.9</v>
      </c>
      <c r="H29" s="2">
        <f>H38+H47+H30+H51</f>
        <v>62238353.839999996</v>
      </c>
      <c r="I29" s="2">
        <f>I38+I47+I30+I51</f>
        <v>7863650.61</v>
      </c>
      <c r="J29" s="10"/>
    </row>
    <row r="30" spans="1:10" ht="21" customHeight="1" hidden="1">
      <c r="A30" s="22">
        <v>1517321</v>
      </c>
      <c r="B30" s="22">
        <v>7321</v>
      </c>
      <c r="C30" s="4" t="s">
        <v>47</v>
      </c>
      <c r="D30" s="23" t="s">
        <v>68</v>
      </c>
      <c r="E30" s="10"/>
      <c r="F30" s="10"/>
      <c r="G30" s="2">
        <f>G31+G32+G33+G34+G35+G36+G37</f>
        <v>11000000</v>
      </c>
      <c r="H30" s="2">
        <f>H31+H32+H33+H34+H35+H36+H37</f>
        <v>11000000</v>
      </c>
      <c r="I30" s="2">
        <f>I31+I32+I33+I34+I35+I36+I37</f>
        <v>141299.91</v>
      </c>
      <c r="J30" s="10"/>
    </row>
    <row r="31" spans="1:10" ht="42" customHeight="1" hidden="1">
      <c r="A31" s="76" t="s">
        <v>69</v>
      </c>
      <c r="B31" s="77"/>
      <c r="C31" s="77"/>
      <c r="D31" s="77"/>
      <c r="E31" s="78"/>
      <c r="F31" s="17" t="s">
        <v>70</v>
      </c>
      <c r="G31" s="8">
        <v>11000000</v>
      </c>
      <c r="H31" s="8">
        <v>11000000</v>
      </c>
      <c r="I31" s="8">
        <v>141299.91</v>
      </c>
      <c r="J31" s="25">
        <v>1</v>
      </c>
    </row>
    <row r="32" spans="1:10" ht="21" customHeight="1" hidden="1">
      <c r="A32" s="19"/>
      <c r="B32" s="19"/>
      <c r="C32" s="20"/>
      <c r="D32" s="21"/>
      <c r="E32" s="10"/>
      <c r="F32" s="10"/>
      <c r="G32" s="2"/>
      <c r="H32" s="2"/>
      <c r="I32" s="2"/>
      <c r="J32" s="10"/>
    </row>
    <row r="33" spans="1:10" ht="21" customHeight="1" hidden="1">
      <c r="A33" s="19"/>
      <c r="B33" s="19"/>
      <c r="C33" s="20"/>
      <c r="D33" s="21"/>
      <c r="E33" s="10"/>
      <c r="F33" s="10"/>
      <c r="G33" s="2"/>
      <c r="H33" s="2"/>
      <c r="I33" s="2"/>
      <c r="J33" s="10"/>
    </row>
    <row r="34" spans="1:10" ht="21" customHeight="1" hidden="1">
      <c r="A34" s="19"/>
      <c r="B34" s="19"/>
      <c r="C34" s="20"/>
      <c r="D34" s="21"/>
      <c r="E34" s="10"/>
      <c r="F34" s="10"/>
      <c r="G34" s="2"/>
      <c r="H34" s="2"/>
      <c r="I34" s="2"/>
      <c r="J34" s="10"/>
    </row>
    <row r="35" spans="1:10" ht="21" customHeight="1" hidden="1">
      <c r="A35" s="19"/>
      <c r="B35" s="19"/>
      <c r="C35" s="20"/>
      <c r="D35" s="21"/>
      <c r="E35" s="10"/>
      <c r="F35" s="10"/>
      <c r="G35" s="2"/>
      <c r="H35" s="2"/>
      <c r="I35" s="2"/>
      <c r="J35" s="10"/>
    </row>
    <row r="36" spans="1:10" ht="21" customHeight="1" hidden="1">
      <c r="A36" s="19"/>
      <c r="B36" s="19"/>
      <c r="C36" s="20"/>
      <c r="D36" s="21"/>
      <c r="E36" s="10"/>
      <c r="F36" s="10"/>
      <c r="G36" s="2"/>
      <c r="H36" s="2"/>
      <c r="I36" s="2"/>
      <c r="J36" s="10"/>
    </row>
    <row r="37" spans="1:10" ht="21" customHeight="1" hidden="1">
      <c r="A37" s="19"/>
      <c r="B37" s="19"/>
      <c r="C37" s="20"/>
      <c r="D37" s="21"/>
      <c r="E37" s="10"/>
      <c r="F37" s="10"/>
      <c r="G37" s="2"/>
      <c r="H37" s="2"/>
      <c r="I37" s="2"/>
      <c r="J37" s="10"/>
    </row>
    <row r="38" spans="1:10" ht="21" customHeight="1">
      <c r="A38" s="22">
        <v>1517322</v>
      </c>
      <c r="B38" s="22">
        <v>7322</v>
      </c>
      <c r="C38" s="4" t="s">
        <v>47</v>
      </c>
      <c r="D38" s="23" t="s">
        <v>48</v>
      </c>
      <c r="E38" s="10"/>
      <c r="F38" s="10"/>
      <c r="G38" s="2">
        <f>G39+G40+G41+G42+G43+G44+G45+G46</f>
        <v>973417357.9</v>
      </c>
      <c r="H38" s="2">
        <f>H39+H40+H41+H42+H43+H44+H45+H46</f>
        <v>14098021.329999998</v>
      </c>
      <c r="I38" s="2">
        <f>I39+I40+I41+I42+I43+I44+I45+I46</f>
        <v>1218733.9</v>
      </c>
      <c r="J38" s="10"/>
    </row>
    <row r="39" spans="1:10" ht="36.75" customHeight="1" hidden="1">
      <c r="A39" s="76" t="s">
        <v>54</v>
      </c>
      <c r="B39" s="77"/>
      <c r="C39" s="77"/>
      <c r="D39" s="77"/>
      <c r="E39" s="78"/>
      <c r="F39" s="17" t="s">
        <v>52</v>
      </c>
      <c r="G39" s="8">
        <v>81853595</v>
      </c>
      <c r="H39" s="8">
        <v>114117.17</v>
      </c>
      <c r="I39" s="8">
        <v>100000</v>
      </c>
      <c r="J39" s="24">
        <v>0.14</v>
      </c>
    </row>
    <row r="40" spans="1:10" ht="35.25" customHeight="1" hidden="1">
      <c r="A40" s="76" t="s">
        <v>55</v>
      </c>
      <c r="B40" s="77"/>
      <c r="C40" s="77"/>
      <c r="D40" s="77"/>
      <c r="E40" s="78"/>
      <c r="F40" s="17" t="s">
        <v>52</v>
      </c>
      <c r="G40" s="8">
        <v>128670741</v>
      </c>
      <c r="H40" s="8">
        <v>120608.09</v>
      </c>
      <c r="I40" s="8">
        <v>100000</v>
      </c>
      <c r="J40" s="24">
        <v>0.09</v>
      </c>
    </row>
    <row r="41" spans="1:10" ht="33.75" customHeight="1">
      <c r="A41" s="76" t="s">
        <v>53</v>
      </c>
      <c r="B41" s="77"/>
      <c r="C41" s="77"/>
      <c r="D41" s="77"/>
      <c r="E41" s="78"/>
      <c r="F41" s="17" t="s">
        <v>52</v>
      </c>
      <c r="G41" s="8">
        <v>22751571</v>
      </c>
      <c r="H41" s="8">
        <f>644000-15000-85000</f>
        <v>544000</v>
      </c>
      <c r="I41" s="8">
        <f>100000-15000-85000</f>
        <v>0</v>
      </c>
      <c r="J41" s="58">
        <f>H41/G41</f>
        <v>0.023910436778189954</v>
      </c>
    </row>
    <row r="42" spans="1:10" ht="33.75" customHeight="1" hidden="1">
      <c r="A42" s="76" t="s">
        <v>49</v>
      </c>
      <c r="B42" s="77"/>
      <c r="C42" s="77"/>
      <c r="D42" s="77"/>
      <c r="E42" s="78"/>
      <c r="F42" s="17" t="s">
        <v>52</v>
      </c>
      <c r="G42" s="8">
        <v>541928159</v>
      </c>
      <c r="H42" s="8">
        <v>1100000</v>
      </c>
      <c r="I42" s="8">
        <v>100000</v>
      </c>
      <c r="J42" s="24">
        <v>0.2</v>
      </c>
    </row>
    <row r="43" spans="1:10" ht="38.25" customHeight="1">
      <c r="A43" s="76" t="s">
        <v>50</v>
      </c>
      <c r="B43" s="77"/>
      <c r="C43" s="77"/>
      <c r="D43" s="77"/>
      <c r="E43" s="78"/>
      <c r="F43" s="17" t="s">
        <v>52</v>
      </c>
      <c r="G43" s="8">
        <v>96622023</v>
      </c>
      <c r="H43" s="8">
        <f>679558.61-15000</f>
        <v>664558.61</v>
      </c>
      <c r="I43" s="8">
        <f>100000-15000</f>
        <v>85000</v>
      </c>
      <c r="J43" s="58">
        <f>H43/G43</f>
        <v>0.006877920678601399</v>
      </c>
    </row>
    <row r="44" spans="1:10" ht="45" customHeight="1" hidden="1">
      <c r="A44" s="76" t="s">
        <v>51</v>
      </c>
      <c r="B44" s="77"/>
      <c r="C44" s="77"/>
      <c r="D44" s="77"/>
      <c r="E44" s="78"/>
      <c r="F44" s="17" t="s">
        <v>52</v>
      </c>
      <c r="G44" s="8">
        <v>90743297</v>
      </c>
      <c r="H44" s="8">
        <v>1300000</v>
      </c>
      <c r="I44" s="8">
        <v>100000</v>
      </c>
      <c r="J44" s="24">
        <v>1.43</v>
      </c>
    </row>
    <row r="45" spans="1:10" ht="45" customHeight="1" hidden="1">
      <c r="A45" s="76" t="s">
        <v>62</v>
      </c>
      <c r="B45" s="77"/>
      <c r="C45" s="77"/>
      <c r="D45" s="77"/>
      <c r="E45" s="78"/>
      <c r="F45" s="17" t="s">
        <v>63</v>
      </c>
      <c r="G45" s="8">
        <v>30156.9</v>
      </c>
      <c r="H45" s="8">
        <v>30156.9</v>
      </c>
      <c r="I45" s="8">
        <v>30156.9</v>
      </c>
      <c r="J45" s="24">
        <v>1</v>
      </c>
    </row>
    <row r="46" spans="1:10" ht="45" customHeight="1" hidden="1">
      <c r="A46" s="76" t="s">
        <v>78</v>
      </c>
      <c r="B46" s="77"/>
      <c r="C46" s="77"/>
      <c r="D46" s="77"/>
      <c r="E46" s="78"/>
      <c r="F46" s="8" t="s">
        <v>63</v>
      </c>
      <c r="G46" s="8">
        <v>10817815</v>
      </c>
      <c r="H46" s="8">
        <v>10224580.559999999</v>
      </c>
      <c r="I46" s="8">
        <v>703577</v>
      </c>
      <c r="J46" s="58">
        <f>H46/G46</f>
        <v>0.9451613435800111</v>
      </c>
    </row>
    <row r="47" spans="1:10" ht="39" customHeight="1" hidden="1">
      <c r="A47" s="22">
        <v>1517323</v>
      </c>
      <c r="B47" s="22">
        <v>7323</v>
      </c>
      <c r="C47" s="40">
        <v>443</v>
      </c>
      <c r="D47" s="41" t="s">
        <v>42</v>
      </c>
      <c r="E47" s="10"/>
      <c r="F47" s="10"/>
      <c r="G47" s="2">
        <f>G48</f>
        <v>19016988</v>
      </c>
      <c r="H47" s="2">
        <f>H48</f>
        <v>11875790.01</v>
      </c>
      <c r="I47" s="2">
        <f>I48</f>
        <v>5661000</v>
      </c>
      <c r="J47" s="10"/>
    </row>
    <row r="48" spans="1:10" ht="49.5" customHeight="1" hidden="1">
      <c r="A48" s="76" t="s">
        <v>44</v>
      </c>
      <c r="B48" s="77"/>
      <c r="C48" s="77"/>
      <c r="D48" s="77"/>
      <c r="E48" s="78"/>
      <c r="F48" s="14" t="s">
        <v>43</v>
      </c>
      <c r="G48" s="8">
        <v>19016988</v>
      </c>
      <c r="H48" s="8">
        <v>11875790.01</v>
      </c>
      <c r="I48" s="8">
        <v>5661000</v>
      </c>
      <c r="J48" s="9">
        <v>62.4</v>
      </c>
    </row>
    <row r="49" spans="1:10" ht="33.75" customHeight="1">
      <c r="A49" s="22">
        <v>1517325</v>
      </c>
      <c r="B49" s="22">
        <v>7325</v>
      </c>
      <c r="C49" s="40">
        <v>443</v>
      </c>
      <c r="D49" s="41" t="s">
        <v>80</v>
      </c>
      <c r="E49" s="10"/>
      <c r="F49" s="10"/>
      <c r="G49" s="2">
        <f>G50</f>
        <v>100000</v>
      </c>
      <c r="H49" s="2">
        <f>H50</f>
        <v>100000</v>
      </c>
      <c r="I49" s="2">
        <f>I50</f>
        <v>100000</v>
      </c>
      <c r="J49" s="10"/>
    </row>
    <row r="50" spans="1:10" ht="49.5" customHeight="1">
      <c r="A50" s="76" t="s">
        <v>81</v>
      </c>
      <c r="B50" s="77"/>
      <c r="C50" s="77"/>
      <c r="D50" s="77"/>
      <c r="E50" s="78"/>
      <c r="F50" s="14" t="s">
        <v>52</v>
      </c>
      <c r="G50" s="8">
        <v>100000</v>
      </c>
      <c r="H50" s="8">
        <v>100000</v>
      </c>
      <c r="I50" s="8">
        <v>100000</v>
      </c>
      <c r="J50" s="58">
        <f>H50/G50</f>
        <v>1</v>
      </c>
    </row>
    <row r="51" spans="1:10" ht="49.5" customHeight="1" hidden="1">
      <c r="A51" s="22">
        <v>1517330</v>
      </c>
      <c r="B51" s="22">
        <v>7330</v>
      </c>
      <c r="C51" s="40" t="s">
        <v>47</v>
      </c>
      <c r="D51" s="41" t="s">
        <v>74</v>
      </c>
      <c r="E51" s="10"/>
      <c r="F51" s="10"/>
      <c r="G51" s="2">
        <f>G52</f>
        <v>27195422</v>
      </c>
      <c r="H51" s="2">
        <f>H52</f>
        <v>25264542.5</v>
      </c>
      <c r="I51" s="2">
        <f>I52</f>
        <v>842616.8</v>
      </c>
      <c r="J51" s="56">
        <f>J52</f>
        <v>0.9289998331336796</v>
      </c>
    </row>
    <row r="52" spans="1:10" ht="49.5" customHeight="1" hidden="1">
      <c r="A52" s="76" t="s">
        <v>75</v>
      </c>
      <c r="B52" s="77"/>
      <c r="C52" s="77"/>
      <c r="D52" s="77"/>
      <c r="E52" s="78"/>
      <c r="F52" s="14" t="s">
        <v>31</v>
      </c>
      <c r="G52" s="57">
        <v>27195422</v>
      </c>
      <c r="H52" s="57">
        <f>24421925.7+I52</f>
        <v>25264542.5</v>
      </c>
      <c r="I52" s="57">
        <v>842616.8</v>
      </c>
      <c r="J52" s="58">
        <f>H52/G52</f>
        <v>0.9289998331336796</v>
      </c>
    </row>
    <row r="53" spans="1:10" ht="49.5" customHeight="1" hidden="1">
      <c r="A53" s="5">
        <v>1517340</v>
      </c>
      <c r="B53" s="5">
        <v>7340</v>
      </c>
      <c r="C53" s="4" t="s">
        <v>47</v>
      </c>
      <c r="D53" s="67" t="s">
        <v>76</v>
      </c>
      <c r="E53" s="13"/>
      <c r="F53" s="14"/>
      <c r="G53" s="2">
        <f>G54+G55</f>
        <v>113963791</v>
      </c>
      <c r="H53" s="2">
        <f>H54+H55</f>
        <v>28153447.1</v>
      </c>
      <c r="I53" s="2">
        <f>I54+I55</f>
        <v>868538.01</v>
      </c>
      <c r="J53" s="56">
        <f>J54</f>
        <v>0.24372045792124117</v>
      </c>
    </row>
    <row r="54" spans="1:10" ht="49.5" customHeight="1" hidden="1">
      <c r="A54" s="76" t="s">
        <v>79</v>
      </c>
      <c r="B54" s="77"/>
      <c r="C54" s="77"/>
      <c r="D54" s="77"/>
      <c r="E54" s="78"/>
      <c r="F54" s="14" t="s">
        <v>52</v>
      </c>
      <c r="G54" s="15">
        <v>113463791</v>
      </c>
      <c r="H54" s="15">
        <f>27000000+I54</f>
        <v>27653447.1</v>
      </c>
      <c r="I54" s="15">
        <f>638447.1+15000</f>
        <v>653447.1</v>
      </c>
      <c r="J54" s="58">
        <f>H54/G54</f>
        <v>0.24372045792124117</v>
      </c>
    </row>
    <row r="55" spans="1:10" ht="49.5" customHeight="1" hidden="1">
      <c r="A55" s="76" t="s">
        <v>77</v>
      </c>
      <c r="B55" s="77"/>
      <c r="C55" s="77"/>
      <c r="D55" s="77"/>
      <c r="E55" s="78"/>
      <c r="F55" s="14" t="s">
        <v>70</v>
      </c>
      <c r="G55" s="15">
        <v>500000</v>
      </c>
      <c r="H55" s="15">
        <v>500000</v>
      </c>
      <c r="I55" s="15">
        <v>215090.91</v>
      </c>
      <c r="J55" s="58">
        <f>H55/G55</f>
        <v>1</v>
      </c>
    </row>
    <row r="56" spans="1:10" ht="49.5" customHeight="1" hidden="1">
      <c r="A56" s="11"/>
      <c r="B56" s="12"/>
      <c r="C56" s="12"/>
      <c r="D56" s="12"/>
      <c r="E56" s="13"/>
      <c r="F56" s="14"/>
      <c r="G56" s="8"/>
      <c r="H56" s="8"/>
      <c r="I56" s="8"/>
      <c r="J56" s="9"/>
    </row>
    <row r="57" spans="1:10" ht="26.25" customHeight="1" hidden="1">
      <c r="A57" s="59" t="s">
        <v>27</v>
      </c>
      <c r="B57" s="19">
        <v>7360</v>
      </c>
      <c r="C57" s="75" t="s">
        <v>22</v>
      </c>
      <c r="D57" s="75"/>
      <c r="E57" s="10"/>
      <c r="F57" s="10"/>
      <c r="G57" s="2">
        <f>G58+G61</f>
        <v>273489734.83</v>
      </c>
      <c r="H57" s="2">
        <f>H58+H61</f>
        <v>14736122.08</v>
      </c>
      <c r="I57" s="2">
        <f>I58+I61</f>
        <v>1715296.98</v>
      </c>
      <c r="J57" s="10"/>
    </row>
    <row r="58" spans="1:10" ht="50.25" customHeight="1" hidden="1">
      <c r="A58" s="5">
        <v>1517361</v>
      </c>
      <c r="B58" s="5">
        <v>7361</v>
      </c>
      <c r="C58" s="4" t="s">
        <v>24</v>
      </c>
      <c r="D58" s="66" t="s">
        <v>28</v>
      </c>
      <c r="E58" s="10"/>
      <c r="F58" s="10"/>
      <c r="G58" s="2">
        <f>G59+G60</f>
        <v>262628256</v>
      </c>
      <c r="H58" s="2">
        <f>H59+H60</f>
        <v>7362143.25</v>
      </c>
      <c r="I58" s="2">
        <f>I59+I60</f>
        <v>0</v>
      </c>
      <c r="J58" s="10"/>
    </row>
    <row r="59" spans="1:10" ht="40.5" customHeight="1" hidden="1">
      <c r="A59" s="76" t="s">
        <v>29</v>
      </c>
      <c r="B59" s="77"/>
      <c r="C59" s="77"/>
      <c r="D59" s="77"/>
      <c r="E59" s="78"/>
      <c r="F59" s="14" t="s">
        <v>31</v>
      </c>
      <c r="G59" s="15">
        <v>61640072</v>
      </c>
      <c r="H59" s="15">
        <f>3543136.63-1608353-812098</f>
        <v>1122685.63</v>
      </c>
      <c r="I59" s="8">
        <f>2420451-1608353-812098</f>
        <v>0</v>
      </c>
      <c r="J59" s="25">
        <f>H59/G59</f>
        <v>0.01821356779077091</v>
      </c>
    </row>
    <row r="60" spans="1:10" ht="51.75" customHeight="1" hidden="1">
      <c r="A60" s="76" t="s">
        <v>30</v>
      </c>
      <c r="B60" s="77"/>
      <c r="C60" s="77"/>
      <c r="D60" s="77"/>
      <c r="E60" s="78"/>
      <c r="F60" s="17" t="s">
        <v>31</v>
      </c>
      <c r="G60" s="18">
        <v>200988184</v>
      </c>
      <c r="H60" s="18">
        <f>7631104.62-1391647</f>
        <v>6239457.62</v>
      </c>
      <c r="I60" s="8">
        <f>1391647-1391647</f>
        <v>0</v>
      </c>
      <c r="J60" s="16">
        <f>H60/G60*100</f>
        <v>3.1043902660466847</v>
      </c>
    </row>
    <row r="61" spans="1:10" ht="67.5" customHeight="1" hidden="1">
      <c r="A61" s="5">
        <v>1517363</v>
      </c>
      <c r="B61" s="5">
        <v>7363</v>
      </c>
      <c r="C61" s="4" t="s">
        <v>24</v>
      </c>
      <c r="D61" s="6" t="s">
        <v>64</v>
      </c>
      <c r="E61" s="10"/>
      <c r="F61" s="17"/>
      <c r="G61" s="42">
        <f>G62+G63+G64+G65</f>
        <v>10861478.83</v>
      </c>
      <c r="H61" s="42">
        <f>H62+H63+H64+H65</f>
        <v>7373978.83</v>
      </c>
      <c r="I61" s="42">
        <f>I62+I63+I64+I65</f>
        <v>1715296.98</v>
      </c>
      <c r="J61" s="42"/>
    </row>
    <row r="62" spans="1:10" ht="51.75" customHeight="1" hidden="1">
      <c r="A62" s="76" t="s">
        <v>62</v>
      </c>
      <c r="B62" s="77"/>
      <c r="C62" s="77"/>
      <c r="D62" s="77"/>
      <c r="E62" s="78"/>
      <c r="F62" s="17" t="s">
        <v>63</v>
      </c>
      <c r="G62" s="8">
        <v>5486468.83</v>
      </c>
      <c r="H62" s="8">
        <v>5486468.83</v>
      </c>
      <c r="I62" s="8">
        <v>262775.73</v>
      </c>
      <c r="J62" s="25">
        <v>1</v>
      </c>
    </row>
    <row r="63" spans="1:10" ht="51.75" customHeight="1" hidden="1">
      <c r="A63" s="76" t="s">
        <v>71</v>
      </c>
      <c r="B63" s="77"/>
      <c r="C63" s="77"/>
      <c r="D63" s="77"/>
      <c r="E63" s="78"/>
      <c r="F63" s="17">
        <v>2022</v>
      </c>
      <c r="G63" s="8">
        <v>3875010</v>
      </c>
      <c r="H63" s="8">
        <v>387510</v>
      </c>
      <c r="I63" s="8">
        <v>387510</v>
      </c>
      <c r="J63" s="25">
        <v>1</v>
      </c>
    </row>
    <row r="64" spans="1:10" ht="51.75" customHeight="1" hidden="1">
      <c r="A64" s="76" t="s">
        <v>72</v>
      </c>
      <c r="B64" s="77"/>
      <c r="C64" s="77"/>
      <c r="D64" s="77"/>
      <c r="E64" s="78"/>
      <c r="F64" s="17" t="s">
        <v>70</v>
      </c>
      <c r="G64" s="8">
        <v>700000</v>
      </c>
      <c r="H64" s="8">
        <v>700000</v>
      </c>
      <c r="I64" s="8">
        <v>490000</v>
      </c>
      <c r="J64" s="25">
        <v>1</v>
      </c>
    </row>
    <row r="65" spans="1:10" ht="51.75" customHeight="1" hidden="1">
      <c r="A65" s="76" t="s">
        <v>73</v>
      </c>
      <c r="B65" s="77"/>
      <c r="C65" s="77"/>
      <c r="D65" s="77"/>
      <c r="E65" s="78"/>
      <c r="F65" s="17" t="s">
        <v>70</v>
      </c>
      <c r="G65" s="8">
        <v>800000</v>
      </c>
      <c r="H65" s="8">
        <v>800000</v>
      </c>
      <c r="I65" s="8">
        <v>575011.25</v>
      </c>
      <c r="J65" s="25">
        <v>1</v>
      </c>
    </row>
    <row r="66" spans="1:10" ht="51.75" customHeight="1" hidden="1">
      <c r="A66" s="11"/>
      <c r="B66" s="12"/>
      <c r="C66" s="12"/>
      <c r="D66" s="12"/>
      <c r="E66" s="13"/>
      <c r="F66" s="17"/>
      <c r="G66" s="18"/>
      <c r="H66" s="18"/>
      <c r="I66" s="8"/>
      <c r="J66" s="16"/>
    </row>
    <row r="67" spans="1:10" ht="51.75" customHeight="1" hidden="1">
      <c r="A67" s="11"/>
      <c r="B67" s="12"/>
      <c r="C67" s="12"/>
      <c r="D67" s="12"/>
      <c r="E67" s="13"/>
      <c r="F67" s="17"/>
      <c r="G67" s="18"/>
      <c r="H67" s="18"/>
      <c r="I67" s="8"/>
      <c r="J67" s="16"/>
    </row>
    <row r="68" spans="1:10" ht="51.75" customHeight="1" hidden="1">
      <c r="A68" s="11"/>
      <c r="B68" s="12"/>
      <c r="C68" s="12"/>
      <c r="D68" s="12"/>
      <c r="E68" s="13"/>
      <c r="F68" s="17"/>
      <c r="G68" s="18"/>
      <c r="H68" s="18"/>
      <c r="I68" s="8"/>
      <c r="J68" s="16"/>
    </row>
    <row r="69" spans="1:10" ht="51.75" customHeight="1" hidden="1">
      <c r="A69" s="11"/>
      <c r="B69" s="12"/>
      <c r="C69" s="12"/>
      <c r="D69" s="12"/>
      <c r="E69" s="13"/>
      <c r="F69" s="17"/>
      <c r="G69" s="18"/>
      <c r="H69" s="18"/>
      <c r="I69" s="8"/>
      <c r="J69" s="16"/>
    </row>
    <row r="70" spans="1:10" ht="51.75" customHeight="1" hidden="1">
      <c r="A70" s="11"/>
      <c r="B70" s="12"/>
      <c r="C70" s="12"/>
      <c r="D70" s="12"/>
      <c r="E70" s="13"/>
      <c r="F70" s="17"/>
      <c r="G70" s="18"/>
      <c r="H70" s="18"/>
      <c r="I70" s="8"/>
      <c r="J70" s="16"/>
    </row>
    <row r="71" spans="1:10" ht="51.75" customHeight="1" hidden="1">
      <c r="A71" s="11"/>
      <c r="B71" s="12"/>
      <c r="C71" s="12"/>
      <c r="D71" s="12"/>
      <c r="E71" s="13"/>
      <c r="F71" s="17"/>
      <c r="G71" s="18"/>
      <c r="H71" s="18"/>
      <c r="I71" s="8"/>
      <c r="J71" s="16"/>
    </row>
    <row r="72" spans="1:10" ht="51.75" customHeight="1" hidden="1">
      <c r="A72" s="11"/>
      <c r="B72" s="12"/>
      <c r="C72" s="12"/>
      <c r="D72" s="12"/>
      <c r="E72" s="13"/>
      <c r="F72" s="17"/>
      <c r="G72" s="18"/>
      <c r="H72" s="18"/>
      <c r="I72" s="8"/>
      <c r="J72" s="16"/>
    </row>
    <row r="73" spans="1:10" ht="51.75" customHeight="1" hidden="1">
      <c r="A73" s="11"/>
      <c r="B73" s="12"/>
      <c r="C73" s="12"/>
      <c r="D73" s="12"/>
      <c r="E73" s="13"/>
      <c r="F73" s="17"/>
      <c r="G73" s="18"/>
      <c r="H73" s="18"/>
      <c r="I73" s="8"/>
      <c r="J73" s="16"/>
    </row>
    <row r="74" spans="1:10" ht="51.75" customHeight="1" hidden="1">
      <c r="A74" s="11"/>
      <c r="B74" s="12"/>
      <c r="C74" s="12"/>
      <c r="D74" s="12"/>
      <c r="E74" s="13"/>
      <c r="F74" s="17"/>
      <c r="G74" s="18"/>
      <c r="H74" s="18"/>
      <c r="I74" s="8"/>
      <c r="J74" s="16"/>
    </row>
    <row r="75" spans="1:10" ht="51.75" customHeight="1" hidden="1">
      <c r="A75" s="11"/>
      <c r="B75" s="12"/>
      <c r="C75" s="12"/>
      <c r="D75" s="12"/>
      <c r="E75" s="13"/>
      <c r="F75" s="17"/>
      <c r="G75" s="18"/>
      <c r="H75" s="18"/>
      <c r="I75" s="8"/>
      <c r="J75" s="16"/>
    </row>
    <row r="76" spans="1:10" ht="51.75" customHeight="1" hidden="1">
      <c r="A76" s="11"/>
      <c r="B76" s="12"/>
      <c r="C76" s="12"/>
      <c r="D76" s="12"/>
      <c r="E76" s="13"/>
      <c r="F76" s="17"/>
      <c r="G76" s="18"/>
      <c r="H76" s="18"/>
      <c r="I76" s="8"/>
      <c r="J76" s="16"/>
    </row>
    <row r="77" spans="1:10" ht="15.75" customHeight="1">
      <c r="A77" s="80" t="s">
        <v>33</v>
      </c>
      <c r="B77" s="81"/>
      <c r="C77" s="81"/>
      <c r="D77" s="81"/>
      <c r="E77" s="82"/>
      <c r="F77" s="10"/>
      <c r="G77" s="2">
        <f>G27+G15</f>
        <v>1392885023.73</v>
      </c>
      <c r="H77" s="2">
        <f>H27+H15</f>
        <v>80160195.92</v>
      </c>
      <c r="I77" s="2">
        <f>I27+I15</f>
        <v>10578947.59</v>
      </c>
      <c r="J77" s="10"/>
    </row>
    <row r="78" spans="1:10" ht="13.5" hidden="1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13.5" hidden="1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3.5" hidden="1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3.5" hidden="1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3.5" hidden="1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3.5" hidden="1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3.5" hidden="1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3.5" hidden="1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3.5" hidden="1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3.5" hidden="1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3.5" hidden="1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3.5" hidden="1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7.25">
      <c r="A90" s="43"/>
      <c r="B90" s="43"/>
      <c r="C90" s="43"/>
      <c r="D90" s="44"/>
      <c r="E90" s="44"/>
      <c r="F90" s="44"/>
      <c r="G90" s="79"/>
      <c r="H90" s="79"/>
      <c r="I90" s="79"/>
      <c r="J90" s="79"/>
    </row>
    <row r="91" spans="1:29" s="49" customFormat="1" ht="18.75" customHeight="1" hidden="1">
      <c r="A91" s="43" t="s">
        <v>39</v>
      </c>
      <c r="B91" s="45"/>
      <c r="C91" s="45"/>
      <c r="D91" s="45"/>
      <c r="E91" s="46"/>
      <c r="F91" s="47"/>
      <c r="G91" s="47"/>
      <c r="H91" s="45"/>
      <c r="I91" s="79" t="s">
        <v>40</v>
      </c>
      <c r="J91" s="79"/>
      <c r="K91" s="48"/>
      <c r="L91" s="48"/>
      <c r="M91" s="48"/>
      <c r="N91" s="48"/>
      <c r="O91" s="48"/>
      <c r="R91" s="48"/>
      <c r="S91" s="48"/>
      <c r="T91" s="38"/>
      <c r="U91" s="38"/>
      <c r="V91" s="38"/>
      <c r="W91" s="38"/>
      <c r="X91" s="38"/>
      <c r="Y91" s="38"/>
      <c r="Z91" s="38"/>
      <c r="AA91" s="79"/>
      <c r="AB91" s="79"/>
      <c r="AC91" s="79"/>
    </row>
    <row r="92" spans="1:10" ht="17.25">
      <c r="A92" s="43" t="s">
        <v>67</v>
      </c>
      <c r="B92" s="45"/>
      <c r="C92" s="45"/>
      <c r="D92" s="45"/>
      <c r="E92" s="46"/>
      <c r="F92" s="47"/>
      <c r="G92" s="47"/>
      <c r="H92" s="45"/>
      <c r="I92" s="79" t="s">
        <v>41</v>
      </c>
      <c r="J92" s="79"/>
    </row>
    <row r="93" spans="1:10" ht="17.25">
      <c r="A93" s="43"/>
      <c r="B93" s="43"/>
      <c r="C93" s="43"/>
      <c r="D93" s="44"/>
      <c r="E93" s="44"/>
      <c r="F93" s="44"/>
      <c r="G93" s="43"/>
      <c r="H93" s="43"/>
      <c r="I93" s="79"/>
      <c r="J93" s="79"/>
    </row>
    <row r="94" spans="1:10" ht="17.25">
      <c r="A94" s="43"/>
      <c r="B94" s="43"/>
      <c r="C94" s="43"/>
      <c r="D94" s="44"/>
      <c r="E94" s="44"/>
      <c r="F94" s="44"/>
      <c r="G94" s="43"/>
      <c r="H94" s="43"/>
      <c r="I94" s="79"/>
      <c r="J94" s="79"/>
    </row>
    <row r="96" ht="12.75">
      <c r="G96" s="39"/>
    </row>
    <row r="97" ht="12.75">
      <c r="K97" s="39"/>
    </row>
    <row r="98" spans="10:11" ht="12.75">
      <c r="J98" s="50"/>
      <c r="K98" s="39"/>
    </row>
    <row r="99" spans="6:11" ht="12.75">
      <c r="F99" s="51"/>
      <c r="G99" s="51"/>
      <c r="H99" s="51"/>
      <c r="I99" s="52"/>
      <c r="K99" s="39"/>
    </row>
    <row r="100" spans="7:11" ht="12.75">
      <c r="G100" s="53"/>
      <c r="H100" s="53"/>
      <c r="I100" s="54"/>
      <c r="K100" s="39"/>
    </row>
    <row r="101" ht="22.5">
      <c r="K101" s="55"/>
    </row>
  </sheetData>
  <sheetProtection/>
  <mergeCells count="60">
    <mergeCell ref="G3:J3"/>
    <mergeCell ref="A48:E48"/>
    <mergeCell ref="A45:E45"/>
    <mergeCell ref="B12:B13"/>
    <mergeCell ref="C12:C13"/>
    <mergeCell ref="A18:E18"/>
    <mergeCell ref="A31:E31"/>
    <mergeCell ref="A5:J5"/>
    <mergeCell ref="A41:E41"/>
    <mergeCell ref="A42:E42"/>
    <mergeCell ref="A43:E43"/>
    <mergeCell ref="A44:E44"/>
    <mergeCell ref="A54:E54"/>
    <mergeCell ref="A7:J7"/>
    <mergeCell ref="F12:F13"/>
    <mergeCell ref="A12:A13"/>
    <mergeCell ref="A50:E50"/>
    <mergeCell ref="I94:J94"/>
    <mergeCell ref="I93:J93"/>
    <mergeCell ref="I91:J91"/>
    <mergeCell ref="G90:H90"/>
    <mergeCell ref="I90:J90"/>
    <mergeCell ref="I92:J92"/>
    <mergeCell ref="A52:E52"/>
    <mergeCell ref="B15:D15"/>
    <mergeCell ref="B16:D16"/>
    <mergeCell ref="C19:D19"/>
    <mergeCell ref="C29:D29"/>
    <mergeCell ref="A24:E24"/>
    <mergeCell ref="A46:E46"/>
    <mergeCell ref="A39:E39"/>
    <mergeCell ref="G1:J1"/>
    <mergeCell ref="G4:J4"/>
    <mergeCell ref="G12:G13"/>
    <mergeCell ref="H12:H13"/>
    <mergeCell ref="I12:I13"/>
    <mergeCell ref="G2:J2"/>
    <mergeCell ref="A8:J8"/>
    <mergeCell ref="J12:J13"/>
    <mergeCell ref="D12:D13"/>
    <mergeCell ref="E12:E13"/>
    <mergeCell ref="A55:E55"/>
    <mergeCell ref="AA91:AC91"/>
    <mergeCell ref="A59:E59"/>
    <mergeCell ref="A60:E60"/>
    <mergeCell ref="A77:E77"/>
    <mergeCell ref="A63:E63"/>
    <mergeCell ref="A64:E64"/>
    <mergeCell ref="A65:E65"/>
    <mergeCell ref="A62:E62"/>
    <mergeCell ref="W20:Y20"/>
    <mergeCell ref="B27:D27"/>
    <mergeCell ref="B28:D28"/>
    <mergeCell ref="C57:D57"/>
    <mergeCell ref="A21:E21"/>
    <mergeCell ref="A22:E22"/>
    <mergeCell ref="A23:E23"/>
    <mergeCell ref="A25:E25"/>
    <mergeCell ref="A40:E40"/>
    <mergeCell ref="A26:E26"/>
  </mergeCells>
  <printOptions horizontalCentered="1"/>
  <pageMargins left="0.3937007874015748" right="0.1968503937007874" top="0.2755905511811024" bottom="0.5905511811023623" header="0.2362204724409449" footer="0.1968503937007874"/>
  <pageSetup fitToHeight="9" fitToWidth="1" horizontalDpi="600" verticalDpi="600" orientation="landscape" paperSize="9" scale="7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Кушнир Сніжана Олегівна</cp:lastModifiedBy>
  <cp:lastPrinted>2022-10-05T08:51:37Z</cp:lastPrinted>
  <dcterms:created xsi:type="dcterms:W3CDTF">1996-10-08T23:32:33Z</dcterms:created>
  <dcterms:modified xsi:type="dcterms:W3CDTF">2022-10-12T13:31:22Z</dcterms:modified>
  <cp:category/>
  <cp:version/>
  <cp:contentType/>
  <cp:contentStatus/>
</cp:coreProperties>
</file>